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_dubravka\Documents\Excel1\KBO 2024\FP 2025-2027\za web\"/>
    </mc:Choice>
  </mc:AlternateContent>
  <xr:revisionPtr revIDLastSave="0" documentId="13_ncr:1_{0F9CAC34-79C2-4BDD-B22B-FDE8A99D41BE}" xr6:coauthVersionLast="36" xr6:coauthVersionMax="36" xr10:uidLastSave="{00000000-0000-0000-0000-000000000000}"/>
  <bookViews>
    <workbookView xWindow="0" yWindow="0" windowWidth="28800" windowHeight="11325" xr2:uid="{790B91C3-6ADD-4117-B0F8-921A0D2C3383}"/>
  </bookViews>
  <sheets>
    <sheet name="I Opći dio" sheetId="11" r:id="rId1"/>
    <sheet name="A1 Prihodi i rashodi-ekonomska" sheetId="12" r:id="rId2"/>
    <sheet name="A2 Prihodi i rashodi - izvori" sheetId="15" r:id="rId3"/>
    <sheet name="A3- Rashodi - funkcijska" sheetId="5" r:id="rId4"/>
    <sheet name="B1 Račun financiranja-ekonomska" sheetId="8" r:id="rId5"/>
    <sheet name="B2 Račun financiranja-izvori" sheetId="9" r:id="rId6"/>
  </sheets>
  <definedNames>
    <definedName name="_xlnm.Print_Area" localSheetId="4">'B1 Račun financiranja-ekonomska'!$A$1:$G$13</definedName>
    <definedName name="_xlnm.Print_Area" localSheetId="5">'B2 Račun financiranja-izvori'!$A$1:$G$11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8" l="1"/>
  <c r="C12" i="8"/>
  <c r="D10" i="8"/>
  <c r="C10" i="8"/>
  <c r="C30" i="12" l="1"/>
  <c r="C23" i="12" s="1"/>
  <c r="C24" i="12"/>
  <c r="D40" i="15" l="1"/>
  <c r="D38" i="15"/>
  <c r="D34" i="15"/>
  <c r="D32" i="15"/>
  <c r="D30" i="15"/>
  <c r="D27" i="15"/>
  <c r="D26" i="15" s="1"/>
  <c r="G14" i="15"/>
  <c r="F14" i="15"/>
  <c r="E14" i="15"/>
  <c r="E12" i="15"/>
  <c r="D16" i="15"/>
  <c r="D14" i="15"/>
  <c r="D12" i="15"/>
  <c r="D17" i="12"/>
  <c r="D8" i="5" l="1"/>
  <c r="D7" i="5" s="1"/>
  <c r="C8" i="5"/>
  <c r="C7" i="5"/>
  <c r="C40" i="15"/>
  <c r="C38" i="15"/>
  <c r="C34" i="15"/>
  <c r="C32" i="15"/>
  <c r="C30" i="15"/>
  <c r="C27" i="15"/>
  <c r="D21" i="15"/>
  <c r="D19" i="15"/>
  <c r="D15" i="15"/>
  <c r="D13" i="15"/>
  <c r="D11" i="15"/>
  <c r="D8" i="15"/>
  <c r="C21" i="15"/>
  <c r="C19" i="15"/>
  <c r="C15" i="15"/>
  <c r="C11" i="15"/>
  <c r="C8" i="15"/>
  <c r="C17" i="12"/>
  <c r="B26" i="11"/>
  <c r="C26" i="15" l="1"/>
  <c r="D7" i="15"/>
  <c r="D24" i="12" l="1"/>
  <c r="D30" i="12"/>
  <c r="F30" i="12"/>
  <c r="G30" i="12"/>
  <c r="E30" i="12"/>
  <c r="E24" i="12"/>
  <c r="C10" i="12"/>
  <c r="C9" i="12" s="1"/>
  <c r="D10" i="12"/>
  <c r="D9" i="12" s="1"/>
  <c r="F17" i="12"/>
  <c r="G17" i="12"/>
  <c r="E17" i="12"/>
  <c r="C13" i="15"/>
  <c r="C7" i="15" s="1"/>
  <c r="F21" i="15"/>
  <c r="G21" i="15"/>
  <c r="F19" i="15"/>
  <c r="G19" i="15"/>
  <c r="F15" i="15"/>
  <c r="G15" i="15"/>
  <c r="F13" i="15"/>
  <c r="G13" i="15"/>
  <c r="F11" i="15"/>
  <c r="G11" i="15"/>
  <c r="F8" i="15"/>
  <c r="G8" i="15"/>
  <c r="E21" i="15"/>
  <c r="E19" i="15"/>
  <c r="E15" i="15"/>
  <c r="E13" i="15"/>
  <c r="E11" i="15"/>
  <c r="E8" i="15"/>
  <c r="G40" i="15"/>
  <c r="F40" i="15"/>
  <c r="E40" i="15"/>
  <c r="G38" i="15"/>
  <c r="F38" i="15"/>
  <c r="E38" i="15"/>
  <c r="G35" i="15"/>
  <c r="F35" i="15"/>
  <c r="E34" i="15"/>
  <c r="G33" i="15"/>
  <c r="F33" i="15"/>
  <c r="E33" i="15"/>
  <c r="E32" i="15" s="1"/>
  <c r="G30" i="15"/>
  <c r="F30" i="15"/>
  <c r="E30" i="15"/>
  <c r="G27" i="15"/>
  <c r="F27" i="15"/>
  <c r="E27" i="15"/>
  <c r="C7" i="9"/>
  <c r="D7" i="9"/>
  <c r="C6" i="9"/>
  <c r="D6" i="9"/>
  <c r="C18" i="9"/>
  <c r="D18" i="9"/>
  <c r="G10" i="12"/>
  <c r="E23" i="12" l="1"/>
  <c r="D23" i="12"/>
  <c r="E10" i="12"/>
  <c r="E9" i="12" s="1"/>
  <c r="F10" i="12"/>
  <c r="G9" i="12"/>
  <c r="G7" i="15"/>
  <c r="F7" i="15"/>
  <c r="E7" i="15"/>
  <c r="F32" i="15"/>
  <c r="E26" i="15"/>
  <c r="F34" i="15"/>
  <c r="G32" i="15"/>
  <c r="G34" i="15"/>
  <c r="C26" i="11"/>
  <c r="B16" i="11"/>
  <c r="C16" i="11"/>
  <c r="B13" i="11"/>
  <c r="C13" i="11"/>
  <c r="C17" i="11" l="1"/>
  <c r="C30" i="11" s="1"/>
  <c r="B17" i="11"/>
  <c r="B30" i="11" s="1"/>
  <c r="F9" i="12"/>
  <c r="F26" i="15"/>
  <c r="G26" i="15"/>
  <c r="F11" i="11" l="1"/>
  <c r="E11" i="11"/>
  <c r="D11" i="11"/>
  <c r="F14" i="11" l="1"/>
  <c r="E14" i="11"/>
  <c r="D14" i="11" l="1"/>
  <c r="E10" i="8" l="1"/>
  <c r="E12" i="8"/>
  <c r="F26" i="11" l="1"/>
  <c r="E26" i="11"/>
  <c r="D26" i="11"/>
  <c r="F16" i="11"/>
  <c r="E16" i="11"/>
  <c r="D16" i="11"/>
  <c r="E13" i="11"/>
  <c r="D13" i="11"/>
  <c r="F13" i="11"/>
  <c r="F17" i="11" l="1"/>
  <c r="F30" i="11" s="1"/>
  <c r="E17" i="11"/>
  <c r="E30" i="11" s="1"/>
  <c r="D17" i="11"/>
  <c r="D30" i="11" s="1"/>
  <c r="E24" i="9"/>
  <c r="F24" i="9"/>
  <c r="G24" i="9"/>
  <c r="E22" i="9"/>
  <c r="F22" i="9"/>
  <c r="G22" i="9"/>
  <c r="E18" i="9"/>
  <c r="F18" i="9"/>
  <c r="F17" i="9" s="1"/>
  <c r="G18" i="9"/>
  <c r="E13" i="9"/>
  <c r="F13" i="9"/>
  <c r="G13" i="9"/>
  <c r="E11" i="9"/>
  <c r="F11" i="9"/>
  <c r="G11" i="9"/>
  <c r="E7" i="9"/>
  <c r="F7" i="9"/>
  <c r="G7" i="9"/>
  <c r="F12" i="8"/>
  <c r="G12" i="8"/>
  <c r="F10" i="8"/>
  <c r="G10" i="8"/>
  <c r="G6" i="9" l="1"/>
  <c r="F6" i="9"/>
  <c r="G17" i="9"/>
  <c r="E17" i="9"/>
  <c r="E6" i="9"/>
  <c r="F8" i="5" l="1"/>
  <c r="F7" i="5" s="1"/>
  <c r="G8" i="5"/>
  <c r="G7" i="5" s="1"/>
  <c r="E8" i="5"/>
  <c r="E7" i="5" s="1"/>
</calcChain>
</file>

<file path=xl/sharedStrings.xml><?xml version="1.0" encoding="utf-8"?>
<sst xmlns="http://schemas.openxmlformats.org/spreadsheetml/2006/main" count="170" uniqueCount="85">
  <si>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</si>
  <si>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</si>
  <si>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</si>
  <si>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</si>
  <si>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</si>
  <si>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</si>
  <si>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PRIJENOS SREDSTAVA IZ PRETHODNE GODINE</t>
  </si>
  <si>
    <t>NETO FINANCIRANJE</t>
  </si>
  <si>
    <t>VIŠAK / MANJAK + NETO FINANCIRANJE</t>
  </si>
  <si>
    <t xml:space="preserve">A. RAČUN PRIHODA I RASHODA </t>
  </si>
  <si>
    <t>Prihodi poslovanja</t>
  </si>
  <si>
    <t>Pomoći iz inozemstva i od subjekata unutar općeg proračuna</t>
  </si>
  <si>
    <t>Ostale pomoći</t>
  </si>
  <si>
    <t>Prihodi od imovine</t>
  </si>
  <si>
    <t>Vlastiti prihodi</t>
  </si>
  <si>
    <t>Prihodi od upravnih i administrativnih pristojbi, pristojbi po posebnim propisima i naknada</t>
  </si>
  <si>
    <t>Ostali prihodi za posebne namjene</t>
  </si>
  <si>
    <t>Donacije</t>
  </si>
  <si>
    <t>Prihodi iz nadležnog proračuna i od HZZO-a temeljem ugovornih obveza</t>
  </si>
  <si>
    <t>Opći prihodi i primici</t>
  </si>
  <si>
    <t>Kazne, upravne mjere i ostali prihodi</t>
  </si>
  <si>
    <t>Prihodi od prodaje nefinancijske imovine</t>
  </si>
  <si>
    <t>Prihodi od prodaje proizvedene dugotrajne imovine</t>
  </si>
  <si>
    <t>Prihodi od prodaje ili zamjene nefinancijske imovine i naknade s naslova osiguranja</t>
  </si>
  <si>
    <t>Rashodi poslovanja</t>
  </si>
  <si>
    <t>Rashodi za zaposlene</t>
  </si>
  <si>
    <t>Materijalni rashodi</t>
  </si>
  <si>
    <t>Financijski rashodi</t>
  </si>
  <si>
    <t>Naknade građanima i kućanstvima na temelju osiguranja i druge naknade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</si>
  <si>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</si>
  <si>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</si>
  <si>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</si>
  <si>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</si>
  <si>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UKUPNI RASHODI</t>
  </si>
  <si>
    <t>Projekcija 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</si>
  <si>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</si>
  <si>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</si>
  <si>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</si>
  <si>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</si>
  <si>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</si>
  <si>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</si>
  <si>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</si>
  <si>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</si>
  <si>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B. RAČUN FINANCIRANJA</t>
  </si>
  <si>
    <t>B1. RAČUN FINANCIRANJA PREMA EKONOMSKOJ KLASIFIKACIJI</t>
  </si>
  <si>
    <t>PROJEKCIJA 
ZA 2026.</t>
  </si>
  <si>
    <t>Primici od financijske imovine i zaduživanja</t>
  </si>
  <si>
    <t>Primici od zaduživanja</t>
  </si>
  <si>
    <t>…</t>
  </si>
  <si>
    <t>Izdaci za financijsku imovinu i otplate zajmova</t>
  </si>
  <si>
    <t>Izdaci za otplatu glavnice primljenih kredita i zajmova</t>
  </si>
  <si>
    <t>B2. RAČUN FINANCIRANJA PREMA IZVORIMA FINANCIRANJA</t>
  </si>
  <si>
    <t>UKUPNO PRIMICI</t>
  </si>
  <si>
    <t>….</t>
  </si>
  <si>
    <t xml:space="preserve">UKUPNO IZDACI </t>
  </si>
  <si>
    <t>Plan za 2025.</t>
  </si>
  <si>
    <t>Projekcija za 2027.</t>
  </si>
  <si>
    <t>PLAN 
ZA 2025.</t>
  </si>
  <si>
    <t>PROJEKCIJA 
ZA 2027.</t>
  </si>
  <si>
    <t>Rashodi za donacije, kazne, naknade štete i kapitalne pomoći</t>
  </si>
  <si>
    <t>Prihodi od prodaje proizvoda i robe te pruženih usluga, prihodi od donacija te povrati po protestiranim jamstvima</t>
  </si>
  <si>
    <t>Plan za 2024.</t>
  </si>
  <si>
    <t>Izvršenje 2023.</t>
  </si>
  <si>
    <t>Plan 2024.</t>
  </si>
  <si>
    <t>Razred / skupina</t>
  </si>
  <si>
    <t xml:space="preserve">Naziv </t>
  </si>
  <si>
    <t>A1. PRIHODI I RASHODI PREMA EKONOMSKOJ KLASIFIKACIJI</t>
  </si>
  <si>
    <t>NAZIV</t>
  </si>
  <si>
    <t>07</t>
  </si>
  <si>
    <t>073</t>
  </si>
  <si>
    <t>Zdravstvo</t>
  </si>
  <si>
    <t>Bolničke službe</t>
  </si>
  <si>
    <t>A.3. RASHODI PREMA FUNKCIJSKOJ KLASIFIKACIJI</t>
  </si>
  <si>
    <t>Naziv</t>
  </si>
  <si>
    <t>Sredstva učešća za pomoći</t>
  </si>
  <si>
    <t>Doprinosi</t>
  </si>
  <si>
    <t>Doprinosi za mirovinsko osiguranje</t>
  </si>
  <si>
    <t>Izvrešenje 2023.</t>
  </si>
  <si>
    <t>UKUPNO PRIHODI</t>
  </si>
  <si>
    <t>UKUPNO RASHODI</t>
  </si>
  <si>
    <t>Prihodi za posebne namjene</t>
  </si>
  <si>
    <t>Pomoći</t>
  </si>
  <si>
    <t>Instrumenti EU nove generacije</t>
  </si>
  <si>
    <t>A.2. PRIHODI I RASHODI PREMA IZVORIMA FINANCIRANJA</t>
  </si>
  <si>
    <t>Fondovi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</si>
</sst>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5" fillId="0" borderId="0" xfId="0" applyFont="1" applyFill="1"/>
    <xf numFmtId="0" fontId="16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0" xfId="0" applyFont="1" applyFill="1"/>
    <xf numFmtId="4" fontId="0" fillId="0" borderId="0" xfId="0" applyNumberFormat="1"/>
    <xf numFmtId="0" fontId="4" fillId="3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3" fontId="7" fillId="2" borderId="4" xfId="0" applyNumberFormat="1" applyFont="1" applyFill="1" applyBorder="1" applyAlignment="1">
      <alignment vertical="center" wrapText="1"/>
    </xf>
    <xf numFmtId="3" fontId="6" fillId="2" borderId="4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4" fontId="18" fillId="2" borderId="4" xfId="0" applyNumberFormat="1" applyFont="1" applyFill="1" applyBorder="1" applyAlignment="1">
      <alignment horizontal="right" vertical="center" wrapText="1"/>
    </xf>
    <xf numFmtId="3" fontId="18" fillId="2" borderId="4" xfId="0" applyNumberFormat="1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18" fillId="0" borderId="7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vertical="center" wrapText="1"/>
    </xf>
    <xf numFmtId="3" fontId="18" fillId="0" borderId="4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12" xfId="0" applyFont="1" applyFill="1" applyBorder="1" applyAlignment="1">
      <alignment horizontal="left" vertical="center" wrapText="1" indent="1"/>
    </xf>
    <xf numFmtId="0" fontId="7" fillId="0" borderId="0" xfId="0" applyFont="1"/>
    <xf numFmtId="3" fontId="1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3" fontId="6" fillId="4" borderId="5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4" fontId="4" fillId="4" borderId="3" xfId="0" applyNumberFormat="1" applyFont="1" applyFill="1" applyBorder="1" applyAlignment="1">
      <alignment horizontal="right"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2" fontId="21" fillId="5" borderId="8" xfId="0" applyNumberFormat="1" applyFont="1" applyFill="1" applyBorder="1" applyAlignment="1" applyProtection="1">
      <alignment horizontal="center" vertical="center" wrapText="1"/>
    </xf>
    <xf numFmtId="2" fontId="21" fillId="5" borderId="9" xfId="0" applyNumberFormat="1" applyFont="1" applyFill="1" applyBorder="1" applyAlignment="1" applyProtection="1">
      <alignment horizontal="center" vertical="center"/>
    </xf>
    <xf numFmtId="0" fontId="21" fillId="5" borderId="10" xfId="0" applyNumberFormat="1" applyFont="1" applyFill="1" applyBorder="1" applyAlignment="1" applyProtection="1">
      <alignment horizontal="center" vertical="center" wrapText="1"/>
    </xf>
    <xf numFmtId="0" fontId="22" fillId="5" borderId="8" xfId="0" applyNumberFormat="1" applyFont="1" applyFill="1" applyBorder="1" applyAlignment="1" applyProtection="1">
      <alignment horizontal="center" vertical="center"/>
    </xf>
    <xf numFmtId="0" fontId="22" fillId="5" borderId="9" xfId="0" applyNumberFormat="1" applyFont="1" applyFill="1" applyBorder="1" applyAlignment="1" applyProtection="1">
      <alignment horizontal="center" vertical="center"/>
    </xf>
    <xf numFmtId="0" fontId="22" fillId="5" borderId="9" xfId="0" applyNumberFormat="1" applyFont="1" applyFill="1" applyBorder="1" applyAlignment="1" applyProtection="1">
      <alignment horizontal="center" vertical="center" wrapText="1"/>
    </xf>
    <xf numFmtId="0" fontId="22" fillId="5" borderId="10" xfId="0" applyNumberFormat="1" applyFont="1" applyFill="1" applyBorder="1" applyAlignment="1" applyProtection="1">
      <alignment horizontal="center" vertical="center" wrapText="1"/>
    </xf>
    <xf numFmtId="0" fontId="23" fillId="6" borderId="10" xfId="0" applyNumberFormat="1" applyFont="1" applyFill="1" applyBorder="1" applyAlignment="1" applyProtection="1">
      <alignment horizontal="left" vertical="center" wrapText="1"/>
    </xf>
    <xf numFmtId="0" fontId="23" fillId="6" borderId="10" xfId="0" applyNumberFormat="1" applyFont="1" applyFill="1" applyBorder="1" applyAlignment="1" applyProtection="1">
      <alignment horizontal="right" vertical="center" wrapText="1"/>
    </xf>
    <xf numFmtId="0" fontId="24" fillId="6" borderId="10" xfId="0" applyNumberFormat="1" applyFont="1" applyFill="1" applyBorder="1" applyAlignment="1" applyProtection="1">
      <alignment horizontal="left" vertical="center" wrapText="1"/>
    </xf>
    <xf numFmtId="0" fontId="24" fillId="6" borderId="10" xfId="0" applyNumberFormat="1" applyFont="1" applyFill="1" applyBorder="1" applyAlignment="1" applyProtection="1">
      <alignment horizontal="right" vertical="center" wrapText="1"/>
    </xf>
    <xf numFmtId="0" fontId="23" fillId="6" borderId="10" xfId="0" applyFont="1" applyFill="1" applyBorder="1" applyAlignment="1">
      <alignment horizontal="left" vertical="center"/>
    </xf>
    <xf numFmtId="0" fontId="23" fillId="6" borderId="10" xfId="0" applyNumberFormat="1" applyFont="1" applyFill="1" applyBorder="1" applyAlignment="1" applyProtection="1">
      <alignment vertical="center" wrapText="1"/>
    </xf>
    <xf numFmtId="0" fontId="24" fillId="6" borderId="10" xfId="0" applyNumberFormat="1" applyFont="1" applyFill="1" applyBorder="1" applyAlignment="1" applyProtection="1">
      <alignment vertical="center" wrapText="1"/>
    </xf>
    <xf numFmtId="0" fontId="25" fillId="0" borderId="0" xfId="0" applyNumberFormat="1" applyFont="1" applyFill="1" applyBorder="1" applyAlignment="1" applyProtection="1">
      <alignment vertical="center" wrapText="1"/>
    </xf>
    <xf numFmtId="0" fontId="26" fillId="5" borderId="9" xfId="0" applyNumberFormat="1" applyFont="1" applyFill="1" applyBorder="1" applyAlignment="1" applyProtection="1">
      <alignment horizontal="center" vertical="center" wrapText="1"/>
    </xf>
    <xf numFmtId="0" fontId="26" fillId="5" borderId="10" xfId="0" applyNumberFormat="1" applyFont="1" applyFill="1" applyBorder="1" applyAlignment="1" applyProtection="1">
      <alignment horizontal="center" vertical="center" wrapText="1"/>
    </xf>
    <xf numFmtId="0" fontId="27" fillId="6" borderId="10" xfId="0" applyNumberFormat="1" applyFont="1" applyFill="1" applyBorder="1" applyAlignment="1" applyProtection="1">
      <alignment horizontal="left" vertical="center" wrapText="1"/>
    </xf>
    <xf numFmtId="3" fontId="27" fillId="6" borderId="10" xfId="0" applyNumberFormat="1" applyFont="1" applyFill="1" applyBorder="1" applyAlignment="1" applyProtection="1">
      <alignment horizontal="right" vertical="center" wrapText="1"/>
    </xf>
    <xf numFmtId="0" fontId="28" fillId="6" borderId="10" xfId="0" quotePrefix="1" applyFont="1" applyFill="1" applyBorder="1" applyAlignment="1">
      <alignment horizontal="left" vertical="center" wrapText="1" indent="1"/>
    </xf>
    <xf numFmtId="3" fontId="29" fillId="6" borderId="10" xfId="0" applyNumberFormat="1" applyFont="1" applyFill="1" applyBorder="1" applyAlignment="1" applyProtection="1">
      <alignment horizontal="right" vertical="center" wrapText="1"/>
    </xf>
    <xf numFmtId="0" fontId="28" fillId="6" borderId="10" xfId="0" applyFont="1" applyFill="1" applyBorder="1" applyAlignment="1">
      <alignment horizontal="left" vertical="center" indent="1"/>
    </xf>
    <xf numFmtId="3" fontId="25" fillId="6" borderId="10" xfId="0" applyNumberFormat="1" applyFont="1" applyFill="1" applyBorder="1" applyAlignment="1">
      <alignment horizontal="right"/>
    </xf>
    <xf numFmtId="0" fontId="28" fillId="6" borderId="10" xfId="0" applyNumberFormat="1" applyFont="1" applyFill="1" applyBorder="1" applyAlignment="1" applyProtection="1">
      <alignment horizontal="left" vertical="center" wrapText="1" indent="1"/>
    </xf>
    <xf numFmtId="0" fontId="29" fillId="6" borderId="1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vertical="center" wrapText="1"/>
    </xf>
    <xf numFmtId="0" fontId="25" fillId="5" borderId="9" xfId="0" applyNumberFormat="1" applyFont="1" applyFill="1" applyBorder="1" applyAlignment="1" applyProtection="1">
      <alignment horizontal="center" vertical="center" wrapText="1"/>
    </xf>
    <xf numFmtId="0" fontId="25" fillId="5" borderId="1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/>
    <xf numFmtId="3" fontId="30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76C3-D376-44E3-A684-F35AF35C9E77}">
  <dimension ref="A3:F33"/>
  <sheetViews>
    <sheetView tabSelected="1" workbookViewId="0">
      <selection activeCell="A4" sqref="A4:F4"/>
    </sheetView>
  </sheetViews>
  <sheetFormatPr defaultRowHeight="15" x14ac:dyDescent="0.25"/>
  <cols>
    <col min="1" max="1" width="19.7109375" style="69" customWidth="1"/>
    <col min="2" max="2" width="14.42578125" customWidth="1"/>
    <col min="3" max="3" width="13.7109375" customWidth="1"/>
    <col min="4" max="4" width="12.7109375" customWidth="1"/>
    <col min="5" max="5" width="14.28515625" customWidth="1"/>
    <col min="6" max="6" width="14.42578125" customWidth="1"/>
  </cols>
  <sheetData>
    <row r="3" spans="1:6" ht="15.75" x14ac:dyDescent="0.25">
      <c r="A3" s="132"/>
      <c r="B3" s="132"/>
      <c r="C3" s="132"/>
      <c r="D3" s="132"/>
      <c r="E3" s="132"/>
      <c r="F3" s="132"/>
    </row>
    <row r="4" spans="1:6" ht="15.75" customHeight="1" x14ac:dyDescent="0.25">
      <c r="A4" s="133" t="s">
        <v>0</v>
      </c>
      <c r="B4" s="133"/>
      <c r="C4" s="133"/>
      <c r="D4" s="133"/>
      <c r="E4" s="133"/>
      <c r="F4" s="133"/>
    </row>
    <row r="5" spans="1:6" x14ac:dyDescent="0.25">
      <c r="A5" s="64"/>
      <c r="B5" s="1"/>
      <c r="C5" s="1"/>
      <c r="D5" s="1"/>
      <c r="E5" s="1"/>
      <c r="F5" s="1"/>
    </row>
    <row r="6" spans="1:6" ht="16.5" customHeight="1" x14ac:dyDescent="0.25">
      <c r="A6" s="132" t="s">
        <v>1</v>
      </c>
      <c r="B6" s="132"/>
      <c r="C6" s="132"/>
      <c r="D6" s="132"/>
      <c r="E6" s="132"/>
      <c r="F6" s="132"/>
    </row>
    <row r="7" spans="1:6" ht="15.75" thickBot="1" x14ac:dyDescent="0.3">
      <c r="A7" s="71"/>
      <c r="B7" s="2"/>
      <c r="C7" s="2"/>
      <c r="D7" s="3"/>
      <c r="E7" s="3"/>
      <c r="F7" s="4"/>
    </row>
    <row r="8" spans="1:6" x14ac:dyDescent="0.25">
      <c r="A8" s="134"/>
      <c r="B8" s="136" t="s">
        <v>62</v>
      </c>
      <c r="C8" s="136" t="s">
        <v>61</v>
      </c>
      <c r="D8" s="136" t="s">
        <v>55</v>
      </c>
      <c r="E8" s="136" t="s">
        <v>34</v>
      </c>
      <c r="F8" s="136" t="s">
        <v>56</v>
      </c>
    </row>
    <row r="9" spans="1:6" ht="23.25" customHeight="1" thickBot="1" x14ac:dyDescent="0.3">
      <c r="A9" s="135"/>
      <c r="B9" s="137"/>
      <c r="C9" s="137"/>
      <c r="D9" s="137"/>
      <c r="E9" s="137"/>
      <c r="F9" s="137"/>
    </row>
    <row r="10" spans="1:6" ht="16.5" customHeight="1" thickBot="1" x14ac:dyDescent="0.3">
      <c r="A10" s="21">
        <v>1</v>
      </c>
      <c r="B10" s="21">
        <v>2</v>
      </c>
      <c r="C10" s="21">
        <v>3</v>
      </c>
      <c r="D10" s="19">
        <v>4</v>
      </c>
      <c r="E10" s="20">
        <v>5</v>
      </c>
      <c r="F10" s="20">
        <v>6</v>
      </c>
    </row>
    <row r="11" spans="1:6" ht="34.5" customHeight="1" thickBot="1" x14ac:dyDescent="0.3">
      <c r="A11" s="72" t="s">
        <v>35</v>
      </c>
      <c r="B11" s="88">
        <v>205673298.36000001</v>
      </c>
      <c r="C11" s="89">
        <v>211479092</v>
      </c>
      <c r="D11" s="90">
        <f>225056473-768</f>
        <v>225055705</v>
      </c>
      <c r="E11" s="56">
        <f>241068104-E12</f>
        <v>241067336</v>
      </c>
      <c r="F11" s="56">
        <f>260574295-768</f>
        <v>260573527</v>
      </c>
    </row>
    <row r="12" spans="1:6" ht="43.5" customHeight="1" thickBot="1" x14ac:dyDescent="0.3">
      <c r="A12" s="72" t="s">
        <v>36</v>
      </c>
      <c r="B12" s="88">
        <v>2404.5300000000002</v>
      </c>
      <c r="C12" s="89">
        <v>14660</v>
      </c>
      <c r="D12" s="90">
        <v>768</v>
      </c>
      <c r="E12" s="56">
        <v>768</v>
      </c>
      <c r="F12" s="56">
        <v>768</v>
      </c>
    </row>
    <row r="13" spans="1:6" ht="21.75" customHeight="1" thickBot="1" x14ac:dyDescent="0.3">
      <c r="A13" s="73" t="s">
        <v>2</v>
      </c>
      <c r="B13" s="82">
        <f t="shared" ref="B13:C13" si="0">+B12+B11</f>
        <v>205675702.89000002</v>
      </c>
      <c r="C13" s="83">
        <f t="shared" si="0"/>
        <v>211493752</v>
      </c>
      <c r="D13" s="83">
        <f>+D12+D11</f>
        <v>225056473</v>
      </c>
      <c r="E13" s="83">
        <f t="shared" ref="E13" si="1">+E12+E11</f>
        <v>241068104</v>
      </c>
      <c r="F13" s="83">
        <f>+F12+F11</f>
        <v>260574295</v>
      </c>
    </row>
    <row r="14" spans="1:6" ht="30" customHeight="1" thickBot="1" x14ac:dyDescent="0.3">
      <c r="A14" s="72" t="s">
        <v>37</v>
      </c>
      <c r="B14" s="88">
        <v>180583381.40000001</v>
      </c>
      <c r="C14" s="89">
        <v>205611447</v>
      </c>
      <c r="D14" s="90">
        <f>213917747+3323761</f>
        <v>217241508</v>
      </c>
      <c r="E14" s="56">
        <f>214548706+20474618+1</f>
        <v>235023325</v>
      </c>
      <c r="F14" s="56">
        <f>215147402+39392091-10983</f>
        <v>254528510</v>
      </c>
    </row>
    <row r="15" spans="1:6" ht="33" customHeight="1" thickBot="1" x14ac:dyDescent="0.3">
      <c r="A15" s="72" t="s">
        <v>38</v>
      </c>
      <c r="B15" s="88">
        <v>25280187.449999999</v>
      </c>
      <c r="C15" s="89">
        <v>7790070</v>
      </c>
      <c r="D15" s="90">
        <v>7814965</v>
      </c>
      <c r="E15" s="56">
        <v>6044779</v>
      </c>
      <c r="F15" s="56">
        <v>6045785</v>
      </c>
    </row>
    <row r="16" spans="1:6" ht="25.5" customHeight="1" thickBot="1" x14ac:dyDescent="0.3">
      <c r="A16" s="73" t="s">
        <v>3</v>
      </c>
      <c r="B16" s="82">
        <f t="shared" ref="B16:C16" si="2">+B15+B14</f>
        <v>205863568.84999999</v>
      </c>
      <c r="C16" s="83">
        <f t="shared" si="2"/>
        <v>213401517</v>
      </c>
      <c r="D16" s="83">
        <f>+D15+D14</f>
        <v>225056473</v>
      </c>
      <c r="E16" s="85">
        <f>+E15+E14</f>
        <v>241068104</v>
      </c>
      <c r="F16" s="85">
        <f>+F15+F14</f>
        <v>260574295</v>
      </c>
    </row>
    <row r="17" spans="1:6" ht="32.25" customHeight="1" thickBot="1" x14ac:dyDescent="0.3">
      <c r="A17" s="73" t="s">
        <v>4</v>
      </c>
      <c r="B17" s="82">
        <f t="shared" ref="B17:C17" si="3">+B13-B16</f>
        <v>-187865.95999997854</v>
      </c>
      <c r="C17" s="83">
        <f t="shared" si="3"/>
        <v>-1907765</v>
      </c>
      <c r="D17" s="83">
        <f>+D13-D16</f>
        <v>0</v>
      </c>
      <c r="E17" s="83">
        <f t="shared" ref="E17:F17" si="4">+E13-E16</f>
        <v>0</v>
      </c>
      <c r="F17" s="83">
        <f t="shared" si="4"/>
        <v>0</v>
      </c>
    </row>
    <row r="18" spans="1:6" x14ac:dyDescent="0.25">
      <c r="A18" s="64"/>
      <c r="B18" s="1"/>
      <c r="C18" s="1"/>
    </row>
    <row r="19" spans="1:6" ht="15.75" customHeight="1" x14ac:dyDescent="0.25">
      <c r="A19" s="132" t="s">
        <v>5</v>
      </c>
      <c r="B19" s="132"/>
      <c r="C19" s="132"/>
      <c r="D19" s="132"/>
      <c r="E19" s="132"/>
      <c r="F19" s="132"/>
    </row>
    <row r="20" spans="1:6" ht="15.75" thickBot="1" x14ac:dyDescent="0.3">
      <c r="A20" s="64"/>
      <c r="B20" s="1"/>
      <c r="C20" s="1"/>
    </row>
    <row r="21" spans="1:6" ht="15" customHeight="1" x14ac:dyDescent="0.25">
      <c r="A21" s="138"/>
      <c r="B21" s="136" t="s">
        <v>62</v>
      </c>
      <c r="C21" s="136" t="s">
        <v>61</v>
      </c>
      <c r="D21" s="136" t="s">
        <v>55</v>
      </c>
      <c r="E21" s="136" t="s">
        <v>34</v>
      </c>
      <c r="F21" s="136" t="s">
        <v>56</v>
      </c>
    </row>
    <row r="22" spans="1:6" ht="15.75" thickBot="1" x14ac:dyDescent="0.3">
      <c r="A22" s="139"/>
      <c r="B22" s="137"/>
      <c r="C22" s="137"/>
      <c r="D22" s="137"/>
      <c r="E22" s="137"/>
      <c r="F22" s="137"/>
    </row>
    <row r="23" spans="1:6" ht="15.75" thickBot="1" x14ac:dyDescent="0.3">
      <c r="A23" s="21">
        <v>1</v>
      </c>
      <c r="B23" s="21">
        <v>2</v>
      </c>
      <c r="C23" s="21">
        <v>3</v>
      </c>
      <c r="D23" s="19">
        <v>4</v>
      </c>
      <c r="E23" s="20">
        <v>5</v>
      </c>
      <c r="F23" s="20">
        <v>6</v>
      </c>
    </row>
    <row r="24" spans="1:6" ht="44.25" customHeight="1" thickBot="1" x14ac:dyDescent="0.3">
      <c r="A24" s="72" t="s">
        <v>39</v>
      </c>
      <c r="B24" s="5"/>
      <c r="C24" s="70"/>
      <c r="D24" s="7">
        <v>0</v>
      </c>
      <c r="E24" s="6">
        <v>0</v>
      </c>
      <c r="F24" s="6">
        <v>0</v>
      </c>
    </row>
    <row r="25" spans="1:6" ht="42.75" customHeight="1" thickBot="1" x14ac:dyDescent="0.3">
      <c r="A25" s="72" t="s">
        <v>40</v>
      </c>
      <c r="B25" s="5"/>
      <c r="C25" s="70"/>
      <c r="D25" s="7">
        <v>0</v>
      </c>
      <c r="E25" s="6">
        <v>0</v>
      </c>
      <c r="F25" s="6">
        <v>0</v>
      </c>
    </row>
    <row r="26" spans="1:6" ht="33" customHeight="1" thickBot="1" x14ac:dyDescent="0.3">
      <c r="A26" s="74" t="s">
        <v>41</v>
      </c>
      <c r="B26" s="74">
        <f t="shared" ref="B26:F26" si="5">-B24-B25</f>
        <v>0</v>
      </c>
      <c r="C26" s="77">
        <f t="shared" si="5"/>
        <v>0</v>
      </c>
      <c r="D26" s="74">
        <f t="shared" si="5"/>
        <v>0</v>
      </c>
      <c r="E26" s="77">
        <f t="shared" si="5"/>
        <v>0</v>
      </c>
      <c r="F26" s="77">
        <f t="shared" si="5"/>
        <v>0</v>
      </c>
    </row>
    <row r="27" spans="1:6" ht="30" customHeight="1" thickBot="1" x14ac:dyDescent="0.3">
      <c r="A27" s="75" t="s">
        <v>6</v>
      </c>
      <c r="B27" s="78">
        <v>2188524.5299999998</v>
      </c>
      <c r="C27" s="79">
        <v>2000671</v>
      </c>
      <c r="D27" s="80">
        <v>92906</v>
      </c>
      <c r="E27" s="80">
        <v>92906</v>
      </c>
      <c r="F27" s="81">
        <v>92906</v>
      </c>
    </row>
    <row r="28" spans="1:6" ht="27" customHeight="1" thickBot="1" x14ac:dyDescent="0.3">
      <c r="A28" s="75" t="s">
        <v>42</v>
      </c>
      <c r="B28" s="78">
        <v>-2000658.57</v>
      </c>
      <c r="C28" s="79">
        <v>-92906</v>
      </c>
      <c r="D28" s="80">
        <v>-92906</v>
      </c>
      <c r="E28" s="80">
        <v>-92906</v>
      </c>
      <c r="F28" s="81">
        <v>-92906</v>
      </c>
    </row>
    <row r="29" spans="1:6" ht="25.5" customHeight="1" thickBot="1" x14ac:dyDescent="0.3">
      <c r="A29" s="73" t="s">
        <v>7</v>
      </c>
      <c r="B29" s="82">
        <v>0</v>
      </c>
      <c r="C29" s="83">
        <v>0</v>
      </c>
      <c r="D29" s="84">
        <v>0</v>
      </c>
      <c r="E29" s="85">
        <v>0</v>
      </c>
      <c r="F29" s="85">
        <v>0</v>
      </c>
    </row>
    <row r="30" spans="1:6" ht="30.75" customHeight="1" thickBot="1" x14ac:dyDescent="0.3">
      <c r="A30" s="76" t="s">
        <v>8</v>
      </c>
      <c r="B30" s="86">
        <f>+B17+B29</f>
        <v>-187865.95999997854</v>
      </c>
      <c r="C30" s="87">
        <f t="shared" ref="C30:F30" si="6">+C17+C29</f>
        <v>-1907765</v>
      </c>
      <c r="D30" s="86">
        <f t="shared" si="6"/>
        <v>0</v>
      </c>
      <c r="E30" s="87">
        <f t="shared" si="6"/>
        <v>0</v>
      </c>
      <c r="F30" s="87">
        <f t="shared" si="6"/>
        <v>0</v>
      </c>
    </row>
    <row r="33" spans="3:3" x14ac:dyDescent="0.25">
      <c r="C33" s="36"/>
    </row>
  </sheetData>
  <mergeCells count="16">
    <mergeCell ref="A19:F19"/>
    <mergeCell ref="A21:A22"/>
    <mergeCell ref="D21:D22"/>
    <mergeCell ref="E21:E22"/>
    <mergeCell ref="F21:F22"/>
    <mergeCell ref="B21:B22"/>
    <mergeCell ref="C21:C22"/>
    <mergeCell ref="A3:F3"/>
    <mergeCell ref="A4:F4"/>
    <mergeCell ref="A6:F6"/>
    <mergeCell ref="A8:A9"/>
    <mergeCell ref="D8:D9"/>
    <mergeCell ref="E8:E9"/>
    <mergeCell ref="F8:F9"/>
    <mergeCell ref="B8:B9"/>
    <mergeCell ref="C8:C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499D-E516-4C46-BE85-0BB1BD0AF4B1}">
  <dimension ref="A2:G33"/>
  <sheetViews>
    <sheetView topLeftCell="A10" workbookViewId="0">
      <selection activeCell="A5" sqref="A5:G5"/>
    </sheetView>
  </sheetViews>
  <sheetFormatPr defaultRowHeight="15" x14ac:dyDescent="0.25"/>
  <cols>
    <col min="2" max="2" width="23" customWidth="1"/>
    <col min="3" max="3" width="14.85546875" customWidth="1"/>
    <col min="4" max="4" width="12.42578125" customWidth="1"/>
    <col min="5" max="5" width="13" customWidth="1"/>
    <col min="6" max="6" width="11.85546875" customWidth="1"/>
    <col min="7" max="7" width="13" customWidth="1"/>
  </cols>
  <sheetData>
    <row r="2" spans="1:7" ht="15.75" x14ac:dyDescent="0.25">
      <c r="A2" s="133" t="s">
        <v>0</v>
      </c>
      <c r="B2" s="133"/>
      <c r="C2" s="133"/>
      <c r="D2" s="133"/>
      <c r="E2" s="133"/>
      <c r="F2" s="133"/>
      <c r="G2" s="133"/>
    </row>
    <row r="3" spans="1:7" ht="15.75" customHeight="1" x14ac:dyDescent="0.25">
      <c r="A3" s="133" t="s">
        <v>9</v>
      </c>
      <c r="B3" s="133"/>
      <c r="C3" s="133"/>
      <c r="D3" s="133"/>
      <c r="E3" s="133"/>
      <c r="F3" s="133"/>
      <c r="G3" s="133"/>
    </row>
    <row r="4" spans="1:7" x14ac:dyDescent="0.25">
      <c r="A4" s="1"/>
      <c r="B4" s="1"/>
      <c r="C4" s="1"/>
      <c r="D4" s="1"/>
      <c r="E4" s="1"/>
      <c r="F4" s="1"/>
      <c r="G4" s="1"/>
    </row>
    <row r="5" spans="1:7" ht="31.5" customHeight="1" x14ac:dyDescent="0.25">
      <c r="A5" s="132" t="s">
        <v>66</v>
      </c>
      <c r="B5" s="132"/>
      <c r="C5" s="132"/>
      <c r="D5" s="132"/>
      <c r="E5" s="132"/>
      <c r="F5" s="132"/>
      <c r="G5" s="132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ht="30.75" customHeight="1" thickBot="1" x14ac:dyDescent="0.3">
      <c r="A7" s="17" t="s">
        <v>64</v>
      </c>
      <c r="B7" s="17" t="s">
        <v>65</v>
      </c>
      <c r="C7" s="17" t="s">
        <v>62</v>
      </c>
      <c r="D7" s="17" t="s">
        <v>63</v>
      </c>
      <c r="E7" s="17" t="s">
        <v>55</v>
      </c>
      <c r="F7" s="17" t="s">
        <v>34</v>
      </c>
      <c r="G7" s="17" t="s">
        <v>56</v>
      </c>
    </row>
    <row r="8" spans="1:7" ht="18" customHeight="1" thickBot="1" x14ac:dyDescent="0.3">
      <c r="A8" s="30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</row>
    <row r="9" spans="1:7" ht="18" customHeight="1" thickBot="1" x14ac:dyDescent="0.3">
      <c r="A9" s="30"/>
      <c r="B9" s="32" t="s">
        <v>78</v>
      </c>
      <c r="C9" s="46">
        <f>+C10+C17</f>
        <v>205675702.89000002</v>
      </c>
      <c r="D9" s="47">
        <f>+D10+D17</f>
        <v>211493752</v>
      </c>
      <c r="E9" s="47">
        <f>+E10+E17</f>
        <v>225056473</v>
      </c>
      <c r="F9" s="47">
        <f>+F10+F17</f>
        <v>241068104</v>
      </c>
      <c r="G9" s="47">
        <f>+G10+G17</f>
        <v>260574295</v>
      </c>
    </row>
    <row r="10" spans="1:7" ht="15.75" thickBot="1" x14ac:dyDescent="0.3">
      <c r="A10" s="9">
        <v>6</v>
      </c>
      <c r="B10" s="10" t="s">
        <v>10</v>
      </c>
      <c r="C10" s="48">
        <f>+C11+C12+C13+C14+C15+C16</f>
        <v>205673298.36000001</v>
      </c>
      <c r="D10" s="49">
        <f>+D11+D12+D13+D14+D15+D16</f>
        <v>211479092</v>
      </c>
      <c r="E10" s="49">
        <f>+E11+E12+E13+E14+E15+E16</f>
        <v>225055705</v>
      </c>
      <c r="F10" s="49">
        <f>+F11+F12+F13+F14+F15+F16</f>
        <v>241067336</v>
      </c>
      <c r="G10" s="49">
        <f>+G11+G12+G13+G14+G15+G16</f>
        <v>260573527</v>
      </c>
    </row>
    <row r="11" spans="1:7" ht="44.25" customHeight="1" thickBot="1" x14ac:dyDescent="0.3">
      <c r="A11" s="9">
        <v>63</v>
      </c>
      <c r="B11" s="11" t="s">
        <v>11</v>
      </c>
      <c r="C11" s="50">
        <v>13275528.220000001</v>
      </c>
      <c r="D11" s="44">
        <v>4717665</v>
      </c>
      <c r="E11" s="51">
        <v>318836</v>
      </c>
      <c r="F11" s="51">
        <v>147898</v>
      </c>
      <c r="G11" s="51">
        <v>119788</v>
      </c>
    </row>
    <row r="12" spans="1:7" ht="20.25" customHeight="1" thickBot="1" x14ac:dyDescent="0.3">
      <c r="A12" s="8">
        <v>64</v>
      </c>
      <c r="B12" s="12" t="s">
        <v>13</v>
      </c>
      <c r="C12" s="50">
        <v>0.04</v>
      </c>
      <c r="D12" s="44">
        <v>1</v>
      </c>
      <c r="E12" s="52">
        <v>1</v>
      </c>
      <c r="F12" s="52">
        <v>1</v>
      </c>
      <c r="G12" s="52">
        <v>1</v>
      </c>
    </row>
    <row r="13" spans="1:7" ht="60" customHeight="1" thickBot="1" x14ac:dyDescent="0.3">
      <c r="A13" s="8">
        <v>65</v>
      </c>
      <c r="B13" s="12" t="s">
        <v>15</v>
      </c>
      <c r="C13" s="50">
        <v>10784325.939999999</v>
      </c>
      <c r="D13" s="44">
        <v>12883707</v>
      </c>
      <c r="E13" s="51">
        <v>12868000</v>
      </c>
      <c r="F13" s="51">
        <v>12868000</v>
      </c>
      <c r="G13" s="51">
        <v>12868000</v>
      </c>
    </row>
    <row r="14" spans="1:7" ht="66" customHeight="1" thickBot="1" x14ac:dyDescent="0.3">
      <c r="A14" s="8">
        <v>66</v>
      </c>
      <c r="B14" s="91" t="s">
        <v>60</v>
      </c>
      <c r="C14" s="92">
        <v>2384320.9</v>
      </c>
      <c r="D14" s="93">
        <v>2264950</v>
      </c>
      <c r="E14" s="51">
        <v>2172000</v>
      </c>
      <c r="F14" s="51">
        <v>2172000</v>
      </c>
      <c r="G14" s="51">
        <v>2172000</v>
      </c>
    </row>
    <row r="15" spans="1:7" ht="42.75" customHeight="1" thickBot="1" x14ac:dyDescent="0.3">
      <c r="A15" s="8">
        <v>67</v>
      </c>
      <c r="B15" s="11" t="s">
        <v>18</v>
      </c>
      <c r="C15" s="50">
        <v>179140414.40000001</v>
      </c>
      <c r="D15" s="44">
        <v>191443055</v>
      </c>
      <c r="E15" s="51">
        <v>209556868</v>
      </c>
      <c r="F15" s="51">
        <v>225739437</v>
      </c>
      <c r="G15" s="51">
        <v>245273738</v>
      </c>
    </row>
    <row r="16" spans="1:7" ht="28.5" customHeight="1" thickBot="1" x14ac:dyDescent="0.3">
      <c r="A16" s="8">
        <v>68</v>
      </c>
      <c r="B16" s="11" t="s">
        <v>20</v>
      </c>
      <c r="C16" s="50">
        <v>88708.86</v>
      </c>
      <c r="D16" s="44">
        <v>169714</v>
      </c>
      <c r="E16" s="51">
        <v>140000</v>
      </c>
      <c r="F16" s="51">
        <v>140000</v>
      </c>
      <c r="G16" s="51">
        <v>140000</v>
      </c>
    </row>
    <row r="17" spans="1:7" ht="30" customHeight="1" thickBot="1" x14ac:dyDescent="0.3">
      <c r="A17" s="9">
        <v>7</v>
      </c>
      <c r="B17" s="10" t="s">
        <v>21</v>
      </c>
      <c r="C17" s="48">
        <f>+C18</f>
        <v>2404.5300000000002</v>
      </c>
      <c r="D17" s="45">
        <f>+D18</f>
        <v>14660</v>
      </c>
      <c r="E17" s="49">
        <f>+E18</f>
        <v>768</v>
      </c>
      <c r="F17" s="49">
        <f t="shared" ref="F17:G17" si="0">+F18</f>
        <v>768</v>
      </c>
      <c r="G17" s="49">
        <f t="shared" si="0"/>
        <v>768</v>
      </c>
    </row>
    <row r="18" spans="1:7" ht="44.25" customHeight="1" thickBot="1" x14ac:dyDescent="0.3">
      <c r="A18" s="8">
        <v>72</v>
      </c>
      <c r="B18" s="11" t="s">
        <v>22</v>
      </c>
      <c r="C18" s="50">
        <v>2404.5300000000002</v>
      </c>
      <c r="D18" s="44">
        <v>14660</v>
      </c>
      <c r="E18" s="51">
        <v>768</v>
      </c>
      <c r="F18" s="51">
        <v>768</v>
      </c>
      <c r="G18" s="51">
        <v>768</v>
      </c>
    </row>
    <row r="20" spans="1:7" ht="15.75" thickBot="1" x14ac:dyDescent="0.3"/>
    <row r="21" spans="1:7" ht="26.25" thickBot="1" x14ac:dyDescent="0.3">
      <c r="A21" s="17" t="s">
        <v>64</v>
      </c>
      <c r="B21" s="17" t="s">
        <v>65</v>
      </c>
      <c r="C21" s="17" t="s">
        <v>62</v>
      </c>
      <c r="D21" s="17" t="s">
        <v>63</v>
      </c>
      <c r="E21" s="17" t="s">
        <v>55</v>
      </c>
      <c r="F21" s="17" t="s">
        <v>34</v>
      </c>
      <c r="G21" s="17" t="s">
        <v>56</v>
      </c>
    </row>
    <row r="22" spans="1:7" ht="15.75" thickBot="1" x14ac:dyDescent="0.3">
      <c r="A22" s="30">
        <v>1</v>
      </c>
      <c r="B22" s="31">
        <v>2</v>
      </c>
      <c r="C22" s="53">
        <v>3</v>
      </c>
      <c r="D22" s="53">
        <v>4</v>
      </c>
      <c r="E22" s="53">
        <v>5</v>
      </c>
      <c r="F22" s="53">
        <v>6</v>
      </c>
      <c r="G22" s="53">
        <v>7</v>
      </c>
    </row>
    <row r="23" spans="1:7" ht="15.75" thickBot="1" x14ac:dyDescent="0.3">
      <c r="A23" s="33"/>
      <c r="B23" s="32" t="s">
        <v>79</v>
      </c>
      <c r="C23" s="46">
        <f>+C24+C30</f>
        <v>205863568.84999999</v>
      </c>
      <c r="D23" s="47">
        <f t="shared" ref="D23" si="1">+D24+D30</f>
        <v>213401517</v>
      </c>
      <c r="E23" s="47">
        <f>+E24+E30</f>
        <v>225056473</v>
      </c>
      <c r="F23" s="47">
        <v>241068104</v>
      </c>
      <c r="G23" s="47">
        <v>260574295</v>
      </c>
    </row>
    <row r="24" spans="1:7" ht="15.75" thickBot="1" x14ac:dyDescent="0.3">
      <c r="A24" s="9">
        <v>3</v>
      </c>
      <c r="B24" s="10" t="s">
        <v>24</v>
      </c>
      <c r="C24" s="48">
        <f>+C25+C26+C27+C28+C29</f>
        <v>180583381.40000001</v>
      </c>
      <c r="D24" s="49">
        <f t="shared" ref="D24" si="2">+D25+D26+D27+D28+D29</f>
        <v>205611447</v>
      </c>
      <c r="E24" s="49">
        <f>+E25+E26+E27+E28+E29</f>
        <v>217241508</v>
      </c>
      <c r="F24" s="49">
        <v>235023325</v>
      </c>
      <c r="G24" s="49">
        <v>254528510</v>
      </c>
    </row>
    <row r="25" spans="1:7" ht="15.75" thickBot="1" x14ac:dyDescent="0.3">
      <c r="A25" s="41">
        <v>31</v>
      </c>
      <c r="B25" s="11" t="s">
        <v>25</v>
      </c>
      <c r="C25" s="42">
        <v>89597029.969999999</v>
      </c>
      <c r="D25" s="44">
        <v>114799471</v>
      </c>
      <c r="E25" s="51">
        <v>126332877</v>
      </c>
      <c r="F25" s="51">
        <v>126940580</v>
      </c>
      <c r="G25" s="51">
        <v>127542244</v>
      </c>
    </row>
    <row r="26" spans="1:7" ht="15.75" thickBot="1" x14ac:dyDescent="0.3">
      <c r="A26" s="8">
        <v>32</v>
      </c>
      <c r="B26" s="11" t="s">
        <v>26</v>
      </c>
      <c r="C26" s="42">
        <v>90276167.549999997</v>
      </c>
      <c r="D26" s="44">
        <v>89805414</v>
      </c>
      <c r="E26" s="51">
        <v>90830073</v>
      </c>
      <c r="F26" s="51">
        <v>108004188</v>
      </c>
      <c r="G26" s="51">
        <v>126910363</v>
      </c>
    </row>
    <row r="27" spans="1:7" ht="15.75" thickBot="1" x14ac:dyDescent="0.3">
      <c r="A27" s="8">
        <v>34</v>
      </c>
      <c r="B27" s="12" t="s">
        <v>27</v>
      </c>
      <c r="C27" s="42">
        <v>428890.59</v>
      </c>
      <c r="D27" s="44">
        <v>150851</v>
      </c>
      <c r="E27" s="54">
        <v>16790</v>
      </c>
      <c r="F27" s="54">
        <v>16790</v>
      </c>
      <c r="G27" s="54">
        <v>16790</v>
      </c>
    </row>
    <row r="28" spans="1:7" ht="39" thickBot="1" x14ac:dyDescent="0.3">
      <c r="A28" s="8">
        <v>37</v>
      </c>
      <c r="B28" s="12" t="s">
        <v>28</v>
      </c>
      <c r="C28" s="42">
        <v>71318.27</v>
      </c>
      <c r="D28" s="44">
        <v>47781</v>
      </c>
      <c r="E28" s="54">
        <v>24755</v>
      </c>
      <c r="F28" s="54">
        <v>24754</v>
      </c>
      <c r="G28" s="54">
        <v>22100</v>
      </c>
    </row>
    <row r="29" spans="1:7" ht="39" thickBot="1" x14ac:dyDescent="0.3">
      <c r="A29" s="8">
        <v>38</v>
      </c>
      <c r="B29" s="94" t="s">
        <v>59</v>
      </c>
      <c r="C29" s="95">
        <v>209975.02</v>
      </c>
      <c r="D29" s="93">
        <v>807930</v>
      </c>
      <c r="E29" s="54">
        <v>37013</v>
      </c>
      <c r="F29" s="54">
        <v>37013</v>
      </c>
      <c r="G29" s="54">
        <v>37013</v>
      </c>
    </row>
    <row r="30" spans="1:7" ht="26.25" thickBot="1" x14ac:dyDescent="0.3">
      <c r="A30" s="9">
        <v>4</v>
      </c>
      <c r="B30" s="10" t="s">
        <v>29</v>
      </c>
      <c r="C30" s="55">
        <f>+C31+C32+C33</f>
        <v>25280187.449999999</v>
      </c>
      <c r="D30" s="56">
        <f t="shared" ref="D30" si="3">+D31+D32+D33</f>
        <v>7790070</v>
      </c>
      <c r="E30" s="56">
        <f>+E31+E32+E33</f>
        <v>7814965</v>
      </c>
      <c r="F30" s="56">
        <f t="shared" ref="F30:G30" si="4">+F31+F32+F33</f>
        <v>6044779</v>
      </c>
      <c r="G30" s="56">
        <f t="shared" si="4"/>
        <v>6045785</v>
      </c>
    </row>
    <row r="31" spans="1:7" ht="39" thickBot="1" x14ac:dyDescent="0.3">
      <c r="A31" s="8">
        <v>41</v>
      </c>
      <c r="B31" s="11" t="s">
        <v>30</v>
      </c>
      <c r="C31" s="42">
        <v>2637.86</v>
      </c>
      <c r="D31" s="44">
        <v>59297</v>
      </c>
      <c r="E31" s="54">
        <v>33200</v>
      </c>
      <c r="F31" s="54">
        <v>200</v>
      </c>
      <c r="G31" s="54">
        <v>200</v>
      </c>
    </row>
    <row r="32" spans="1:7" ht="39" thickBot="1" x14ac:dyDescent="0.3">
      <c r="A32" s="8">
        <v>42</v>
      </c>
      <c r="B32" s="12" t="s">
        <v>31</v>
      </c>
      <c r="C32" s="42">
        <v>24470008.629999999</v>
      </c>
      <c r="D32" s="44">
        <v>7089424</v>
      </c>
      <c r="E32" s="54">
        <v>5797970</v>
      </c>
      <c r="F32" s="54">
        <v>5778579</v>
      </c>
      <c r="G32" s="54">
        <v>5179585</v>
      </c>
    </row>
    <row r="33" spans="1:7" ht="39" thickBot="1" x14ac:dyDescent="0.3">
      <c r="A33" s="14">
        <v>45</v>
      </c>
      <c r="B33" s="12" t="s">
        <v>32</v>
      </c>
      <c r="C33" s="42">
        <v>807540.96</v>
      </c>
      <c r="D33" s="44">
        <v>641349</v>
      </c>
      <c r="E33" s="51">
        <v>1983795</v>
      </c>
      <c r="F33" s="51">
        <v>266000</v>
      </c>
      <c r="G33" s="51">
        <v>866000</v>
      </c>
    </row>
  </sheetData>
  <mergeCells count="3">
    <mergeCell ref="A2:G2"/>
    <mergeCell ref="A3:G3"/>
    <mergeCell ref="A5:G5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A41B-6400-4518-99B3-CB883037E45E}">
  <dimension ref="A2:G44"/>
  <sheetViews>
    <sheetView showGridLines="0" topLeftCell="A13" workbookViewId="0">
      <selection activeCell="A3" sqref="A3:G3"/>
    </sheetView>
  </sheetViews>
  <sheetFormatPr defaultRowHeight="15" x14ac:dyDescent="0.25"/>
  <cols>
    <col min="1" max="1" width="8" style="96" customWidth="1"/>
    <col min="2" max="2" width="21" style="69" customWidth="1"/>
    <col min="3" max="3" width="13.140625" customWidth="1"/>
    <col min="4" max="4" width="11.7109375" customWidth="1"/>
    <col min="5" max="5" width="12.28515625" customWidth="1"/>
    <col min="6" max="7" width="11.28515625" customWidth="1"/>
  </cols>
  <sheetData>
    <row r="2" spans="1:7" x14ac:dyDescent="0.25">
      <c r="C2" s="61"/>
      <c r="D2" s="61"/>
      <c r="E2" s="61"/>
      <c r="F2" s="61"/>
      <c r="G2" s="61"/>
    </row>
    <row r="3" spans="1:7" ht="31.5" customHeight="1" x14ac:dyDescent="0.25">
      <c r="A3" s="133" t="s">
        <v>83</v>
      </c>
      <c r="B3" s="133"/>
      <c r="C3" s="133"/>
      <c r="D3" s="133"/>
      <c r="E3" s="133"/>
      <c r="F3" s="133"/>
      <c r="G3" s="133"/>
    </row>
    <row r="4" spans="1:7" ht="15.75" thickBot="1" x14ac:dyDescent="0.3">
      <c r="B4" s="64"/>
    </row>
    <row r="5" spans="1:7" ht="44.25" customHeight="1" thickBot="1" x14ac:dyDescent="0.3">
      <c r="A5" s="17" t="s">
        <v>64</v>
      </c>
      <c r="B5" s="17" t="s">
        <v>67</v>
      </c>
      <c r="C5" s="17" t="s">
        <v>62</v>
      </c>
      <c r="D5" s="17" t="s">
        <v>63</v>
      </c>
      <c r="E5" s="17" t="s">
        <v>55</v>
      </c>
      <c r="F5" s="17" t="s">
        <v>34</v>
      </c>
      <c r="G5" s="17" t="s">
        <v>56</v>
      </c>
    </row>
    <row r="6" spans="1:7" ht="13.5" customHeight="1" thickBot="1" x14ac:dyDescent="0.3">
      <c r="A6" s="65">
        <v>1</v>
      </c>
      <c r="B6" s="65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</row>
    <row r="7" spans="1:7" ht="19.5" customHeight="1" thickBot="1" x14ac:dyDescent="0.3">
      <c r="A7" s="97"/>
      <c r="B7" s="66" t="s">
        <v>78</v>
      </c>
      <c r="C7" s="58">
        <f>+C21+C19+C15+C13+C11+C8</f>
        <v>205675702.88999999</v>
      </c>
      <c r="D7" s="59">
        <f>+D21+D19+D15+D13+D11+D8</f>
        <v>211493752</v>
      </c>
      <c r="E7" s="59">
        <f>+E8+E11+E13+E15+E19+E21</f>
        <v>225056473</v>
      </c>
      <c r="F7" s="59">
        <f t="shared" ref="F7:G7" si="0">+F8+F11+F13+F15+F19+F21</f>
        <v>241068104</v>
      </c>
      <c r="G7" s="59">
        <f t="shared" si="0"/>
        <v>260574295</v>
      </c>
    </row>
    <row r="8" spans="1:7" ht="19.5" customHeight="1" thickBot="1" x14ac:dyDescent="0.3">
      <c r="A8" s="97">
        <v>1</v>
      </c>
      <c r="B8" s="66" t="s">
        <v>19</v>
      </c>
      <c r="C8" s="58">
        <f>+C10+C9</f>
        <v>25598238.509999998</v>
      </c>
      <c r="D8" s="59">
        <f>+D10+D9</f>
        <v>5028301</v>
      </c>
      <c r="E8" s="59">
        <f>+E9</f>
        <v>7068935</v>
      </c>
      <c r="F8" s="59">
        <f t="shared" ref="F8:G8" si="1">+F9</f>
        <v>5750140</v>
      </c>
      <c r="G8" s="59">
        <f t="shared" si="1"/>
        <v>5750140</v>
      </c>
    </row>
    <row r="9" spans="1:7" ht="19.5" customHeight="1" thickBot="1" x14ac:dyDescent="0.3">
      <c r="A9" s="13">
        <v>11</v>
      </c>
      <c r="B9" s="67" t="s">
        <v>19</v>
      </c>
      <c r="C9" s="63">
        <v>23710058.969999999</v>
      </c>
      <c r="D9" s="60">
        <v>5028301</v>
      </c>
      <c r="E9" s="60">
        <v>7068935</v>
      </c>
      <c r="F9" s="60">
        <v>5750140</v>
      </c>
      <c r="G9" s="60">
        <v>5750140</v>
      </c>
    </row>
    <row r="10" spans="1:7" ht="19.5" customHeight="1" thickBot="1" x14ac:dyDescent="0.3">
      <c r="A10" s="13">
        <v>12</v>
      </c>
      <c r="B10" s="67" t="s">
        <v>74</v>
      </c>
      <c r="C10" s="63">
        <v>1888179.54</v>
      </c>
      <c r="D10" s="60">
        <v>0</v>
      </c>
      <c r="E10" s="60">
        <v>0</v>
      </c>
      <c r="F10" s="60">
        <v>0</v>
      </c>
      <c r="G10" s="60">
        <v>0</v>
      </c>
    </row>
    <row r="11" spans="1:7" ht="19.5" customHeight="1" thickBot="1" x14ac:dyDescent="0.3">
      <c r="A11" s="97">
        <v>3</v>
      </c>
      <c r="B11" s="66" t="s">
        <v>14</v>
      </c>
      <c r="C11" s="58">
        <f>+C12</f>
        <v>2132049.35</v>
      </c>
      <c r="D11" s="59">
        <f>+D12</f>
        <v>2130001</v>
      </c>
      <c r="E11" s="59">
        <f>+E12</f>
        <v>2138001</v>
      </c>
      <c r="F11" s="59">
        <f t="shared" ref="F11:G11" si="2">+F12</f>
        <v>2138001</v>
      </c>
      <c r="G11" s="59">
        <f t="shared" si="2"/>
        <v>2138001</v>
      </c>
    </row>
    <row r="12" spans="1:7" ht="19.5" customHeight="1" thickBot="1" x14ac:dyDescent="0.3">
      <c r="A12" s="13">
        <v>31</v>
      </c>
      <c r="B12" s="67" t="s">
        <v>14</v>
      </c>
      <c r="C12" s="63">
        <v>2132049.35</v>
      </c>
      <c r="D12" s="60">
        <f>1+2130000</f>
        <v>2130001</v>
      </c>
      <c r="E12" s="60">
        <f>1+2138000</f>
        <v>2138001</v>
      </c>
      <c r="F12" s="60">
        <v>2138001</v>
      </c>
      <c r="G12" s="60">
        <v>2138001</v>
      </c>
    </row>
    <row r="13" spans="1:7" ht="30" customHeight="1" thickBot="1" x14ac:dyDescent="0.3">
      <c r="A13" s="97">
        <v>4</v>
      </c>
      <c r="B13" s="66" t="s">
        <v>80</v>
      </c>
      <c r="C13" s="58">
        <f t="shared" ref="C13:D13" si="3">+C14</f>
        <v>164415210.69</v>
      </c>
      <c r="D13" s="59">
        <f t="shared" si="3"/>
        <v>199468175</v>
      </c>
      <c r="E13" s="59">
        <f>+E14</f>
        <v>215232681</v>
      </c>
      <c r="F13" s="59">
        <f t="shared" ref="F13:G13" si="4">+F14</f>
        <v>232997297</v>
      </c>
      <c r="G13" s="59">
        <f t="shared" si="4"/>
        <v>252531598</v>
      </c>
    </row>
    <row r="14" spans="1:7" ht="19.5" customHeight="1" thickBot="1" x14ac:dyDescent="0.3">
      <c r="A14" s="13">
        <v>43</v>
      </c>
      <c r="B14" s="67" t="s">
        <v>16</v>
      </c>
      <c r="C14" s="63">
        <v>164415210.69</v>
      </c>
      <c r="D14" s="60">
        <f>12883707+186414754+169714</f>
        <v>199468175</v>
      </c>
      <c r="E14" s="60">
        <f>12868000+202224681+140000</f>
        <v>215232681</v>
      </c>
      <c r="F14" s="60">
        <f>12868000+219989297+140000</f>
        <v>232997297</v>
      </c>
      <c r="G14" s="60">
        <f>12868000+239523598+140000</f>
        <v>252531598</v>
      </c>
    </row>
    <row r="15" spans="1:7" ht="19.5" customHeight="1" thickBot="1" x14ac:dyDescent="0.3">
      <c r="A15" s="97">
        <v>5</v>
      </c>
      <c r="B15" s="66" t="s">
        <v>81</v>
      </c>
      <c r="C15" s="58">
        <f>+C16+C17+C18</f>
        <v>13275528.220000001</v>
      </c>
      <c r="D15" s="59">
        <f>+D16+D17+D18</f>
        <v>4717665</v>
      </c>
      <c r="E15" s="59">
        <f>+E16+E18</f>
        <v>582088</v>
      </c>
      <c r="F15" s="59">
        <f t="shared" ref="F15:G15" si="5">+F16+F18</f>
        <v>147898</v>
      </c>
      <c r="G15" s="59">
        <f t="shared" si="5"/>
        <v>119788</v>
      </c>
    </row>
    <row r="16" spans="1:7" ht="19.5" customHeight="1" thickBot="1" x14ac:dyDescent="0.3">
      <c r="A16" s="13">
        <v>52</v>
      </c>
      <c r="B16" s="67" t="s">
        <v>12</v>
      </c>
      <c r="C16" s="63">
        <v>5477825.1900000004</v>
      </c>
      <c r="D16" s="60">
        <f>4454414+0</f>
        <v>4454414</v>
      </c>
      <c r="E16" s="60">
        <v>318836</v>
      </c>
      <c r="F16" s="60">
        <v>147898</v>
      </c>
      <c r="G16" s="60">
        <v>119788</v>
      </c>
    </row>
    <row r="17" spans="1:7" ht="19.5" customHeight="1" thickBot="1" x14ac:dyDescent="0.3">
      <c r="A17" s="13">
        <v>56</v>
      </c>
      <c r="B17" s="67" t="s">
        <v>84</v>
      </c>
      <c r="C17" s="63">
        <v>7797703.0300000003</v>
      </c>
      <c r="D17" s="60">
        <v>0</v>
      </c>
      <c r="E17" s="60">
        <v>0</v>
      </c>
      <c r="F17" s="60">
        <v>0</v>
      </c>
      <c r="G17" s="60">
        <v>0</v>
      </c>
    </row>
    <row r="18" spans="1:7" ht="24.75" customHeight="1" thickBot="1" x14ac:dyDescent="0.3">
      <c r="A18" s="13">
        <v>58</v>
      </c>
      <c r="B18" s="67" t="s">
        <v>82</v>
      </c>
      <c r="C18" s="63">
        <v>0</v>
      </c>
      <c r="D18" s="60">
        <v>263251</v>
      </c>
      <c r="E18" s="60">
        <v>263252</v>
      </c>
      <c r="F18" s="60">
        <v>0</v>
      </c>
      <c r="G18" s="60">
        <v>0</v>
      </c>
    </row>
    <row r="19" spans="1:7" ht="19.5" customHeight="1" thickBot="1" x14ac:dyDescent="0.3">
      <c r="A19" s="97">
        <v>6</v>
      </c>
      <c r="B19" s="66" t="s">
        <v>17</v>
      </c>
      <c r="C19" s="58">
        <f>+C20</f>
        <v>252271.59</v>
      </c>
      <c r="D19" s="59">
        <f>+D20</f>
        <v>134950</v>
      </c>
      <c r="E19" s="59">
        <f>+E20</f>
        <v>34000</v>
      </c>
      <c r="F19" s="59">
        <f t="shared" ref="F19:G19" si="6">+F20</f>
        <v>34000</v>
      </c>
      <c r="G19" s="59">
        <f t="shared" si="6"/>
        <v>34000</v>
      </c>
    </row>
    <row r="20" spans="1:7" ht="19.5" customHeight="1" thickBot="1" x14ac:dyDescent="0.3">
      <c r="A20" s="13">
        <v>61</v>
      </c>
      <c r="B20" s="67" t="s">
        <v>17</v>
      </c>
      <c r="C20" s="63">
        <v>252271.59</v>
      </c>
      <c r="D20" s="60">
        <v>134950</v>
      </c>
      <c r="E20" s="60">
        <v>34000</v>
      </c>
      <c r="F20" s="60">
        <v>34000</v>
      </c>
      <c r="G20" s="60">
        <v>34000</v>
      </c>
    </row>
    <row r="21" spans="1:7" ht="52.5" customHeight="1" thickBot="1" x14ac:dyDescent="0.3">
      <c r="A21" s="97">
        <v>7</v>
      </c>
      <c r="B21" s="66" t="s">
        <v>23</v>
      </c>
      <c r="C21" s="58">
        <f>+C22</f>
        <v>2404.5300000000002</v>
      </c>
      <c r="D21" s="59">
        <f>+D22</f>
        <v>14660</v>
      </c>
      <c r="E21" s="59">
        <f>+E22</f>
        <v>768</v>
      </c>
      <c r="F21" s="59">
        <f t="shared" ref="F21:G21" si="7">+F22</f>
        <v>768</v>
      </c>
      <c r="G21" s="59">
        <f t="shared" si="7"/>
        <v>768</v>
      </c>
    </row>
    <row r="22" spans="1:7" ht="31.5" customHeight="1" thickBot="1" x14ac:dyDescent="0.3">
      <c r="A22" s="13">
        <v>71</v>
      </c>
      <c r="B22" s="67" t="s">
        <v>23</v>
      </c>
      <c r="C22" s="63">
        <v>2404.5300000000002</v>
      </c>
      <c r="D22" s="60">
        <v>14660</v>
      </c>
      <c r="E22" s="60">
        <v>768</v>
      </c>
      <c r="F22" s="60">
        <v>768</v>
      </c>
      <c r="G22" s="60">
        <v>768</v>
      </c>
    </row>
    <row r="23" spans="1:7" ht="30" customHeight="1" thickBot="1" x14ac:dyDescent="0.3">
      <c r="A23" s="98"/>
      <c r="B23" s="68"/>
      <c r="C23" s="40"/>
      <c r="D23" s="40"/>
      <c r="E23" s="40"/>
      <c r="F23" s="40"/>
      <c r="G23" s="29"/>
    </row>
    <row r="24" spans="1:7" ht="26.25" customHeight="1" thickBot="1" x14ac:dyDescent="0.3">
      <c r="A24" s="17" t="s">
        <v>64</v>
      </c>
      <c r="B24" s="17" t="s">
        <v>67</v>
      </c>
      <c r="C24" s="17" t="s">
        <v>62</v>
      </c>
      <c r="D24" s="17" t="s">
        <v>63</v>
      </c>
      <c r="E24" s="17" t="s">
        <v>55</v>
      </c>
      <c r="F24" s="17" t="s">
        <v>34</v>
      </c>
      <c r="G24" s="17" t="s">
        <v>56</v>
      </c>
    </row>
    <row r="25" spans="1:7" ht="13.5" customHeight="1" thickBot="1" x14ac:dyDescent="0.3">
      <c r="A25" s="65">
        <v>1</v>
      </c>
      <c r="B25" s="65">
        <v>2</v>
      </c>
      <c r="C25" s="57">
        <v>3</v>
      </c>
      <c r="D25" s="57">
        <v>4</v>
      </c>
      <c r="E25" s="57">
        <v>5</v>
      </c>
      <c r="F25" s="57">
        <v>6</v>
      </c>
      <c r="G25" s="57">
        <v>7</v>
      </c>
    </row>
    <row r="26" spans="1:7" ht="15.75" thickBot="1" x14ac:dyDescent="0.3">
      <c r="A26" s="97"/>
      <c r="B26" s="66" t="s">
        <v>79</v>
      </c>
      <c r="C26" s="48">
        <f>+C27+C30+C32+C34+C38+C40</f>
        <v>205863568.85000002</v>
      </c>
      <c r="D26" s="49">
        <f>+D27+D30+D32+D34+D38+D40</f>
        <v>213401517</v>
      </c>
      <c r="E26" s="49">
        <f>+E27+E30+E32+E34+E38+E40</f>
        <v>225056473</v>
      </c>
      <c r="F26" s="49">
        <f>+F27+F30+F32+F34+F38+F40</f>
        <v>241068104</v>
      </c>
      <c r="G26" s="49">
        <f>+G27+G30+G32+G34+G38+G40</f>
        <v>260574295</v>
      </c>
    </row>
    <row r="27" spans="1:7" ht="21.75" customHeight="1" thickBot="1" x14ac:dyDescent="0.3">
      <c r="A27" s="97">
        <v>1</v>
      </c>
      <c r="B27" s="66" t="s">
        <v>19</v>
      </c>
      <c r="C27" s="48">
        <f>+C28+C29</f>
        <v>25598238.509999998</v>
      </c>
      <c r="D27" s="49">
        <f>+D28+D29</f>
        <v>5028301</v>
      </c>
      <c r="E27" s="49">
        <f>+E28</f>
        <v>7068935</v>
      </c>
      <c r="F27" s="49">
        <f t="shared" ref="F27:G27" si="8">+F28</f>
        <v>5750140</v>
      </c>
      <c r="G27" s="49">
        <f t="shared" si="8"/>
        <v>5750140</v>
      </c>
    </row>
    <row r="28" spans="1:7" ht="21" customHeight="1" thickBot="1" x14ac:dyDescent="0.3">
      <c r="A28" s="13">
        <v>11</v>
      </c>
      <c r="B28" s="67" t="s">
        <v>19</v>
      </c>
      <c r="C28" s="50">
        <v>23710058.969999999</v>
      </c>
      <c r="D28" s="51">
        <v>5028301</v>
      </c>
      <c r="E28" s="51">
        <v>7068935</v>
      </c>
      <c r="F28" s="51">
        <v>5750140</v>
      </c>
      <c r="G28" s="51">
        <v>5750140</v>
      </c>
    </row>
    <row r="29" spans="1:7" ht="21" customHeight="1" thickBot="1" x14ac:dyDescent="0.3">
      <c r="A29" s="13">
        <v>12</v>
      </c>
      <c r="B29" s="67" t="s">
        <v>74</v>
      </c>
      <c r="C29" s="50">
        <v>1888179.54</v>
      </c>
      <c r="D29" s="51">
        <v>0</v>
      </c>
      <c r="E29" s="51">
        <v>0</v>
      </c>
      <c r="F29" s="51">
        <v>0</v>
      </c>
      <c r="G29" s="51">
        <v>0</v>
      </c>
    </row>
    <row r="30" spans="1:7" ht="24" customHeight="1" thickBot="1" x14ac:dyDescent="0.3">
      <c r="A30" s="97">
        <v>3</v>
      </c>
      <c r="B30" s="66" t="s">
        <v>14</v>
      </c>
      <c r="C30" s="48">
        <f>+C31</f>
        <v>2482959.48</v>
      </c>
      <c r="D30" s="49">
        <f>+D31</f>
        <v>2882169</v>
      </c>
      <c r="E30" s="49">
        <f>+E31</f>
        <v>2138001</v>
      </c>
      <c r="F30" s="49">
        <f t="shared" ref="F30:G30" si="9">+F31</f>
        <v>2138001</v>
      </c>
      <c r="G30" s="49">
        <f t="shared" si="9"/>
        <v>2138001</v>
      </c>
    </row>
    <row r="31" spans="1:7" ht="21.75" customHeight="1" thickBot="1" x14ac:dyDescent="0.3">
      <c r="A31" s="13">
        <v>31</v>
      </c>
      <c r="B31" s="67" t="s">
        <v>14</v>
      </c>
      <c r="C31" s="50">
        <v>2482959.48</v>
      </c>
      <c r="D31" s="51">
        <v>2882169</v>
      </c>
      <c r="E31" s="51">
        <v>2138001</v>
      </c>
      <c r="F31" s="51">
        <v>2138001</v>
      </c>
      <c r="G31" s="51">
        <v>2138001</v>
      </c>
    </row>
    <row r="32" spans="1:7" ht="27" customHeight="1" thickBot="1" x14ac:dyDescent="0.3">
      <c r="A32" s="97">
        <v>4</v>
      </c>
      <c r="B32" s="66" t="s">
        <v>80</v>
      </c>
      <c r="C32" s="48">
        <f>+C33</f>
        <v>164355793.43000001</v>
      </c>
      <c r="D32" s="49">
        <f>+D33</f>
        <v>199780786</v>
      </c>
      <c r="E32" s="49">
        <f>+E33</f>
        <v>215232681</v>
      </c>
      <c r="F32" s="49">
        <f t="shared" ref="F32:G32" si="10">+F33</f>
        <v>232997297</v>
      </c>
      <c r="G32" s="49">
        <f t="shared" si="10"/>
        <v>252531598</v>
      </c>
    </row>
    <row r="33" spans="1:7" ht="33.75" customHeight="1" thickBot="1" x14ac:dyDescent="0.3">
      <c r="A33" s="13">
        <v>43</v>
      </c>
      <c r="B33" s="67" t="s">
        <v>16</v>
      </c>
      <c r="C33" s="50">
        <v>164355793.43000001</v>
      </c>
      <c r="D33" s="51">
        <v>199780786</v>
      </c>
      <c r="E33" s="51">
        <f>211908920+3323761</f>
        <v>215232681</v>
      </c>
      <c r="F33" s="51">
        <f>212522679+20474618</f>
        <v>232997297</v>
      </c>
      <c r="G33" s="51">
        <f>213139507+39392091</f>
        <v>252531598</v>
      </c>
    </row>
    <row r="34" spans="1:7" ht="15.75" thickBot="1" x14ac:dyDescent="0.3">
      <c r="A34" s="97">
        <v>5</v>
      </c>
      <c r="B34" s="66" t="s">
        <v>81</v>
      </c>
      <c r="C34" s="48">
        <f>+C35+C36+C37</f>
        <v>13252987.449999999</v>
      </c>
      <c r="D34" s="49">
        <f>+D35+D36+D37</f>
        <v>5130043</v>
      </c>
      <c r="E34" s="49">
        <f>+E35+E37</f>
        <v>582088</v>
      </c>
      <c r="F34" s="49">
        <f t="shared" ref="F34:G34" si="11">+F35+F37</f>
        <v>147898</v>
      </c>
      <c r="G34" s="49">
        <f t="shared" si="11"/>
        <v>119788</v>
      </c>
    </row>
    <row r="35" spans="1:7" ht="21.75" customHeight="1" thickBot="1" x14ac:dyDescent="0.3">
      <c r="A35" s="13">
        <v>52</v>
      </c>
      <c r="B35" s="67" t="s">
        <v>12</v>
      </c>
      <c r="C35" s="50">
        <v>5455284.4199999999</v>
      </c>
      <c r="D35" s="51">
        <v>4866792</v>
      </c>
      <c r="E35" s="51">
        <v>318836</v>
      </c>
      <c r="F35" s="51">
        <f>147897+1</f>
        <v>147898</v>
      </c>
      <c r="G35" s="51">
        <f>130771-10983</f>
        <v>119788</v>
      </c>
    </row>
    <row r="36" spans="1:7" ht="21.75" customHeight="1" thickBot="1" x14ac:dyDescent="0.3">
      <c r="A36" s="13">
        <v>56</v>
      </c>
      <c r="B36" s="67" t="s">
        <v>84</v>
      </c>
      <c r="C36" s="50">
        <v>7797703.0300000003</v>
      </c>
      <c r="D36" s="51">
        <v>0</v>
      </c>
      <c r="E36" s="51">
        <v>0</v>
      </c>
      <c r="F36" s="51">
        <v>0</v>
      </c>
      <c r="G36" s="51">
        <v>0</v>
      </c>
    </row>
    <row r="37" spans="1:7" ht="31.5" customHeight="1" thickBot="1" x14ac:dyDescent="0.3">
      <c r="A37" s="13">
        <v>58</v>
      </c>
      <c r="B37" s="67" t="s">
        <v>82</v>
      </c>
      <c r="C37" s="50">
        <v>0</v>
      </c>
      <c r="D37" s="51">
        <v>263251</v>
      </c>
      <c r="E37" s="51">
        <v>263252</v>
      </c>
      <c r="F37" s="51">
        <v>0</v>
      </c>
      <c r="G37" s="51">
        <v>0</v>
      </c>
    </row>
    <row r="38" spans="1:7" ht="24" customHeight="1" thickBot="1" x14ac:dyDescent="0.3">
      <c r="A38" s="97">
        <v>6</v>
      </c>
      <c r="B38" s="66" t="s">
        <v>17</v>
      </c>
      <c r="C38" s="48">
        <f>+C39</f>
        <v>112810.58</v>
      </c>
      <c r="D38" s="49">
        <f>+D39</f>
        <v>565529</v>
      </c>
      <c r="E38" s="49">
        <f>+E39</f>
        <v>34000</v>
      </c>
      <c r="F38" s="49">
        <f t="shared" ref="F38:G38" si="12">+F39</f>
        <v>34000</v>
      </c>
      <c r="G38" s="49">
        <f t="shared" si="12"/>
        <v>34000</v>
      </c>
    </row>
    <row r="39" spans="1:7" ht="21" customHeight="1" thickBot="1" x14ac:dyDescent="0.3">
      <c r="A39" s="13">
        <v>61</v>
      </c>
      <c r="B39" s="67" t="s">
        <v>17</v>
      </c>
      <c r="C39" s="50">
        <v>112810.58</v>
      </c>
      <c r="D39" s="51">
        <v>565529</v>
      </c>
      <c r="E39" s="51">
        <v>34000</v>
      </c>
      <c r="F39" s="51">
        <v>34000</v>
      </c>
      <c r="G39" s="51">
        <v>34000</v>
      </c>
    </row>
    <row r="40" spans="1:7" ht="58.5" customHeight="1" thickBot="1" x14ac:dyDescent="0.3">
      <c r="A40" s="97">
        <v>7</v>
      </c>
      <c r="B40" s="66" t="s">
        <v>23</v>
      </c>
      <c r="C40" s="48">
        <f>+C41</f>
        <v>60779.4</v>
      </c>
      <c r="D40" s="49">
        <f>+D41</f>
        <v>14689</v>
      </c>
      <c r="E40" s="49">
        <f>+E41</f>
        <v>768</v>
      </c>
      <c r="F40" s="49">
        <f t="shared" ref="F40:G40" si="13">+F41</f>
        <v>768</v>
      </c>
      <c r="G40" s="49">
        <f t="shared" si="13"/>
        <v>768</v>
      </c>
    </row>
    <row r="41" spans="1:7" ht="50.25" customHeight="1" thickBot="1" x14ac:dyDescent="0.3">
      <c r="A41" s="13">
        <v>71</v>
      </c>
      <c r="B41" s="67" t="s">
        <v>23</v>
      </c>
      <c r="C41" s="50">
        <v>60779.4</v>
      </c>
      <c r="D41" s="51">
        <v>14689</v>
      </c>
      <c r="E41" s="51">
        <v>768</v>
      </c>
      <c r="F41" s="51">
        <v>768</v>
      </c>
      <c r="G41" s="51">
        <v>768</v>
      </c>
    </row>
    <row r="42" spans="1:7" x14ac:dyDescent="0.25">
      <c r="E42" s="18"/>
      <c r="F42" s="18"/>
      <c r="G42" s="18"/>
    </row>
    <row r="44" spans="1:7" x14ac:dyDescent="0.25">
      <c r="E44" s="18"/>
      <c r="F44" s="18"/>
      <c r="G44" s="18"/>
    </row>
  </sheetData>
  <mergeCells count="1">
    <mergeCell ref="A3:G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B244-9AEE-491D-BFDB-04A617EFBC2D}">
  <dimension ref="A2:I15"/>
  <sheetViews>
    <sheetView workbookViewId="0">
      <selection activeCell="I4" sqref="I4"/>
    </sheetView>
  </sheetViews>
  <sheetFormatPr defaultRowHeight="15" x14ac:dyDescent="0.25"/>
  <cols>
    <col min="2" max="2" width="17.42578125" customWidth="1"/>
    <col min="3" max="3" width="14.140625" customWidth="1"/>
    <col min="4" max="4" width="13.140625" customWidth="1"/>
    <col min="5" max="6" width="12.140625" customWidth="1"/>
    <col min="7" max="7" width="10.7109375" customWidth="1"/>
  </cols>
  <sheetData>
    <row r="2" spans="1:9" x14ac:dyDescent="0.25">
      <c r="I2" s="35"/>
    </row>
    <row r="3" spans="1:9" ht="31.5" customHeight="1" x14ac:dyDescent="0.25">
      <c r="A3" s="133" t="s">
        <v>72</v>
      </c>
      <c r="B3" s="133"/>
      <c r="C3" s="133"/>
      <c r="D3" s="133"/>
      <c r="E3" s="133"/>
      <c r="F3" s="133"/>
      <c r="G3" s="133"/>
    </row>
    <row r="4" spans="1:9" ht="15.75" thickBot="1" x14ac:dyDescent="0.3">
      <c r="B4" s="1"/>
      <c r="C4" s="1"/>
      <c r="D4" s="1"/>
      <c r="E4" s="1"/>
      <c r="F4" s="1"/>
      <c r="G4" s="1"/>
    </row>
    <row r="5" spans="1:9" ht="26.25" thickBot="1" x14ac:dyDescent="0.3">
      <c r="A5" s="17" t="s">
        <v>64</v>
      </c>
      <c r="B5" s="17" t="s">
        <v>67</v>
      </c>
      <c r="C5" s="17" t="s">
        <v>62</v>
      </c>
      <c r="D5" s="17" t="s">
        <v>63</v>
      </c>
      <c r="E5" s="17" t="s">
        <v>55</v>
      </c>
      <c r="F5" s="17" t="s">
        <v>34</v>
      </c>
      <c r="G5" s="17" t="s">
        <v>56</v>
      </c>
    </row>
    <row r="6" spans="1:9" ht="15.75" thickBot="1" x14ac:dyDescent="0.3">
      <c r="A6" s="22">
        <v>1</v>
      </c>
      <c r="B6" s="22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I6" s="34"/>
    </row>
    <row r="7" spans="1:9" ht="24" customHeight="1" thickBot="1" x14ac:dyDescent="0.3">
      <c r="A7" s="15"/>
      <c r="B7" s="15" t="s">
        <v>33</v>
      </c>
      <c r="C7" s="62">
        <f t="shared" ref="C7:E8" si="0">+C8</f>
        <v>205863568.84999999</v>
      </c>
      <c r="D7" s="49">
        <f t="shared" si="0"/>
        <v>213401517</v>
      </c>
      <c r="E7" s="49">
        <f t="shared" si="0"/>
        <v>225056473</v>
      </c>
      <c r="F7" s="49">
        <f t="shared" ref="F7:G8" si="1">+F8</f>
        <v>241068104</v>
      </c>
      <c r="G7" s="49">
        <f t="shared" si="1"/>
        <v>260574295</v>
      </c>
    </row>
    <row r="8" spans="1:9" ht="27" customHeight="1" thickBot="1" x14ac:dyDescent="0.3">
      <c r="A8" s="38" t="s">
        <v>68</v>
      </c>
      <c r="B8" s="15" t="s">
        <v>70</v>
      </c>
      <c r="C8" s="62">
        <f t="shared" si="0"/>
        <v>205863568.84999999</v>
      </c>
      <c r="D8" s="49">
        <f t="shared" si="0"/>
        <v>213401517</v>
      </c>
      <c r="E8" s="49">
        <f t="shared" si="0"/>
        <v>225056473</v>
      </c>
      <c r="F8" s="49">
        <f t="shared" si="1"/>
        <v>241068104</v>
      </c>
      <c r="G8" s="49">
        <f t="shared" si="1"/>
        <v>260574295</v>
      </c>
    </row>
    <row r="9" spans="1:9" ht="27" customHeight="1" thickBot="1" x14ac:dyDescent="0.3">
      <c r="A9" s="39" t="s">
        <v>69</v>
      </c>
      <c r="B9" s="16" t="s">
        <v>71</v>
      </c>
      <c r="C9" s="43">
        <v>205863568.84999999</v>
      </c>
      <c r="D9" s="51">
        <v>213401517</v>
      </c>
      <c r="E9" s="51">
        <v>225056473</v>
      </c>
      <c r="F9" s="51">
        <v>241068104</v>
      </c>
      <c r="G9" s="51">
        <v>260574295</v>
      </c>
    </row>
    <row r="10" spans="1:9" x14ac:dyDescent="0.25">
      <c r="E10" s="18"/>
      <c r="F10" s="18"/>
    </row>
    <row r="11" spans="1:9" x14ac:dyDescent="0.25">
      <c r="E11" s="18"/>
      <c r="F11" s="18"/>
      <c r="G11" s="18"/>
    </row>
    <row r="12" spans="1:9" x14ac:dyDescent="0.25">
      <c r="E12" s="18"/>
      <c r="F12" s="18"/>
      <c r="G12" s="18"/>
    </row>
    <row r="13" spans="1:9" x14ac:dyDescent="0.25">
      <c r="E13" s="18"/>
      <c r="F13" s="18"/>
      <c r="G13" s="18"/>
    </row>
    <row r="14" spans="1:9" x14ac:dyDescent="0.25">
      <c r="E14" s="18"/>
      <c r="F14" s="18"/>
      <c r="G14" s="18"/>
    </row>
    <row r="15" spans="1:9" x14ac:dyDescent="0.25">
      <c r="E15" s="18"/>
      <c r="F15" s="18"/>
      <c r="G15" s="18"/>
    </row>
  </sheetData>
  <mergeCells count="1">
    <mergeCell ref="A3:G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7E89-1FEC-4E22-9287-387FCA5D5B17}">
  <sheetPr>
    <pageSetUpPr fitToPage="1"/>
  </sheetPr>
  <dimension ref="A1:I14"/>
  <sheetViews>
    <sheetView workbookViewId="0">
      <selection activeCell="D18" sqref="D18"/>
    </sheetView>
  </sheetViews>
  <sheetFormatPr defaultRowHeight="15" x14ac:dyDescent="0.25"/>
  <cols>
    <col min="1" max="1" width="9.5703125" customWidth="1"/>
    <col min="2" max="2" width="29.140625" customWidth="1"/>
    <col min="3" max="3" width="10" customWidth="1"/>
    <col min="4" max="4" width="9.5703125" customWidth="1"/>
    <col min="5" max="5" width="10" customWidth="1"/>
    <col min="6" max="6" width="11.140625" customWidth="1"/>
    <col min="7" max="7" width="12" customWidth="1"/>
    <col min="8" max="9" width="25.28515625" customWidth="1"/>
  </cols>
  <sheetData>
    <row r="1" spans="1:9" ht="18" x14ac:dyDescent="0.25">
      <c r="A1" s="23"/>
      <c r="B1" s="23"/>
      <c r="C1" s="23"/>
      <c r="D1" s="23"/>
      <c r="E1" s="23"/>
      <c r="F1" s="23"/>
      <c r="G1" s="23"/>
      <c r="H1" s="23"/>
      <c r="I1" s="23"/>
    </row>
    <row r="2" spans="1:9" ht="15.75" x14ac:dyDescent="0.25">
      <c r="A2" s="140" t="s">
        <v>0</v>
      </c>
      <c r="B2" s="140"/>
      <c r="C2" s="140"/>
      <c r="D2" s="140"/>
      <c r="E2" s="140"/>
      <c r="F2" s="140"/>
      <c r="G2" s="140"/>
      <c r="H2" s="24"/>
      <c r="I2" s="24"/>
    </row>
    <row r="3" spans="1:9" ht="18" x14ac:dyDescent="0.25">
      <c r="A3" s="23"/>
      <c r="B3" s="23"/>
      <c r="C3" s="23"/>
      <c r="D3" s="23"/>
      <c r="E3" s="23"/>
      <c r="F3" s="23"/>
      <c r="G3" s="23"/>
      <c r="H3" s="25"/>
      <c r="I3" s="25"/>
    </row>
    <row r="4" spans="1:9" ht="15.75" x14ac:dyDescent="0.25">
      <c r="A4" s="141" t="s">
        <v>43</v>
      </c>
      <c r="B4" s="141"/>
      <c r="C4" s="141"/>
      <c r="D4" s="141"/>
      <c r="E4" s="141"/>
      <c r="F4" s="141"/>
      <c r="G4" s="141"/>
      <c r="H4" s="26"/>
      <c r="I4" s="26"/>
    </row>
    <row r="5" spans="1:9" ht="18.75" x14ac:dyDescent="0.25">
      <c r="A5" s="99"/>
      <c r="B5" s="99"/>
      <c r="C5" s="99"/>
      <c r="D5" s="99"/>
      <c r="E5" s="99"/>
      <c r="F5" s="99"/>
      <c r="G5" s="99"/>
      <c r="H5" s="25"/>
      <c r="I5" s="25"/>
    </row>
    <row r="6" spans="1:9" ht="15.75" x14ac:dyDescent="0.25">
      <c r="A6" s="141" t="s">
        <v>44</v>
      </c>
      <c r="B6" s="141"/>
      <c r="C6" s="141"/>
      <c r="D6" s="141"/>
      <c r="E6" s="141"/>
      <c r="F6" s="141"/>
      <c r="G6" s="141"/>
      <c r="H6" s="27"/>
      <c r="I6" s="27"/>
    </row>
    <row r="7" spans="1:9" ht="18.75" x14ac:dyDescent="0.25">
      <c r="A7" s="99"/>
      <c r="B7" s="99"/>
      <c r="C7" s="99"/>
      <c r="D7" s="99"/>
      <c r="E7" s="99"/>
      <c r="F7" s="99"/>
      <c r="G7" s="99"/>
      <c r="H7" s="25"/>
      <c r="I7" s="25"/>
    </row>
    <row r="8" spans="1:9" ht="25.5" x14ac:dyDescent="0.25">
      <c r="A8" s="100" t="s">
        <v>64</v>
      </c>
      <c r="B8" s="101" t="s">
        <v>73</v>
      </c>
      <c r="C8" s="102" t="s">
        <v>62</v>
      </c>
      <c r="D8" s="102" t="s">
        <v>63</v>
      </c>
      <c r="E8" s="102" t="s">
        <v>57</v>
      </c>
      <c r="F8" s="102" t="s">
        <v>45</v>
      </c>
      <c r="G8" s="102" t="s">
        <v>58</v>
      </c>
    </row>
    <row r="9" spans="1:9" s="28" customFormat="1" ht="12.75" x14ac:dyDescent="0.2">
      <c r="A9" s="103">
        <v>1</v>
      </c>
      <c r="B9" s="104">
        <v>2</v>
      </c>
      <c r="C9" s="105">
        <v>3</v>
      </c>
      <c r="D9" s="105">
        <v>4</v>
      </c>
      <c r="E9" s="106">
        <v>5</v>
      </c>
      <c r="F9" s="106">
        <v>6</v>
      </c>
      <c r="G9" s="106">
        <v>7</v>
      </c>
    </row>
    <row r="10" spans="1:9" ht="25.5" x14ac:dyDescent="0.25">
      <c r="A10" s="107">
        <v>8</v>
      </c>
      <c r="B10" s="107" t="s">
        <v>46</v>
      </c>
      <c r="C10" s="108">
        <f>+C11</f>
        <v>0</v>
      </c>
      <c r="D10" s="108">
        <f>+D11</f>
        <v>0</v>
      </c>
      <c r="E10" s="108">
        <f t="shared" ref="E10:G10" si="0">+E11</f>
        <v>0</v>
      </c>
      <c r="F10" s="108">
        <f t="shared" si="0"/>
        <v>0</v>
      </c>
      <c r="G10" s="108">
        <f t="shared" si="0"/>
        <v>0</v>
      </c>
    </row>
    <row r="11" spans="1:9" x14ac:dyDescent="0.25">
      <c r="A11" s="109">
        <v>84</v>
      </c>
      <c r="B11" s="109" t="s">
        <v>47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</row>
    <row r="12" spans="1:9" ht="30.75" customHeight="1" x14ac:dyDescent="0.25">
      <c r="A12" s="111">
        <v>5</v>
      </c>
      <c r="B12" s="112" t="s">
        <v>49</v>
      </c>
      <c r="C12" s="108">
        <f>+C13</f>
        <v>0</v>
      </c>
      <c r="D12" s="108">
        <f>+D13</f>
        <v>0</v>
      </c>
      <c r="E12" s="108">
        <f t="shared" ref="E12:G12" si="1">+E13</f>
        <v>0</v>
      </c>
      <c r="F12" s="108">
        <f t="shared" si="1"/>
        <v>0</v>
      </c>
      <c r="G12" s="108">
        <f t="shared" si="1"/>
        <v>0</v>
      </c>
    </row>
    <row r="13" spans="1:9" ht="25.5" x14ac:dyDescent="0.25">
      <c r="A13" s="109">
        <v>54</v>
      </c>
      <c r="B13" s="113" t="s">
        <v>50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</row>
    <row r="14" spans="1:9" x14ac:dyDescent="0.25">
      <c r="A14" s="69"/>
      <c r="B14" s="69"/>
      <c r="C14" s="143"/>
      <c r="D14" s="143"/>
      <c r="E14" s="69"/>
      <c r="F14" s="69"/>
      <c r="G14" s="69"/>
    </row>
  </sheetData>
  <mergeCells count="3">
    <mergeCell ref="A2:G2"/>
    <mergeCell ref="A4:G4"/>
    <mergeCell ref="A6:G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AFF0-CE3B-4669-BDDD-0B30400A3C3D}">
  <sheetPr>
    <pageSetUpPr fitToPage="1"/>
  </sheetPr>
  <dimension ref="A1:I26"/>
  <sheetViews>
    <sheetView workbookViewId="0">
      <selection activeCell="A2" sqref="A2:G2"/>
    </sheetView>
  </sheetViews>
  <sheetFormatPr defaultRowHeight="12.75" x14ac:dyDescent="0.2"/>
  <cols>
    <col min="1" max="1" width="10.28515625" style="126" customWidth="1"/>
    <col min="2" max="2" width="24.7109375" style="126" customWidth="1"/>
    <col min="3" max="3" width="12.42578125" style="126" customWidth="1"/>
    <col min="4" max="4" width="8.140625" style="126" customWidth="1"/>
    <col min="5" max="5" width="10.7109375" style="126" customWidth="1"/>
    <col min="6" max="6" width="11" style="126" customWidth="1"/>
    <col min="7" max="7" width="11.85546875" style="126" customWidth="1"/>
    <col min="8" max="9" width="25.28515625" style="126" customWidth="1"/>
    <col min="10" max="16384" width="9.140625" style="126"/>
  </cols>
  <sheetData>
    <row r="1" spans="1:9" x14ac:dyDescent="0.2">
      <c r="A1" s="125"/>
      <c r="B1" s="125"/>
      <c r="C1" s="125"/>
      <c r="D1" s="125"/>
      <c r="E1" s="125"/>
      <c r="F1" s="125"/>
      <c r="G1" s="125"/>
      <c r="H1" s="125"/>
      <c r="I1" s="125"/>
    </row>
    <row r="2" spans="1:9" ht="15.75" customHeight="1" x14ac:dyDescent="0.2">
      <c r="A2" s="142" t="s">
        <v>51</v>
      </c>
      <c r="B2" s="142"/>
      <c r="C2" s="142"/>
      <c r="D2" s="142"/>
      <c r="E2" s="142"/>
      <c r="F2" s="142"/>
      <c r="G2" s="142"/>
      <c r="H2" s="127"/>
      <c r="I2" s="127"/>
    </row>
    <row r="3" spans="1:9" x14ac:dyDescent="0.2">
      <c r="A3" s="125"/>
      <c r="B3" s="125"/>
      <c r="C3" s="125"/>
      <c r="D3" s="125"/>
      <c r="E3" s="125"/>
      <c r="F3" s="125"/>
      <c r="G3" s="125"/>
      <c r="H3" s="114"/>
      <c r="I3" s="114"/>
    </row>
    <row r="4" spans="1:9" ht="39" customHeight="1" x14ac:dyDescent="0.2">
      <c r="A4" s="115" t="s">
        <v>64</v>
      </c>
      <c r="B4" s="115" t="s">
        <v>67</v>
      </c>
      <c r="C4" s="116" t="s">
        <v>77</v>
      </c>
      <c r="D4" s="116" t="s">
        <v>63</v>
      </c>
      <c r="E4" s="116" t="s">
        <v>57</v>
      </c>
      <c r="F4" s="116" t="s">
        <v>45</v>
      </c>
      <c r="G4" s="116" t="s">
        <v>58</v>
      </c>
    </row>
    <row r="5" spans="1:9" s="130" customFormat="1" x14ac:dyDescent="0.2">
      <c r="A5" s="128">
        <v>1</v>
      </c>
      <c r="B5" s="128">
        <v>2</v>
      </c>
      <c r="C5" s="128">
        <v>3</v>
      </c>
      <c r="D5" s="128">
        <v>4</v>
      </c>
      <c r="E5" s="129">
        <v>5</v>
      </c>
      <c r="F5" s="129">
        <v>6</v>
      </c>
      <c r="G5" s="129">
        <v>7</v>
      </c>
    </row>
    <row r="6" spans="1:9" x14ac:dyDescent="0.2">
      <c r="A6" s="117"/>
      <c r="B6" s="117" t="s">
        <v>52</v>
      </c>
      <c r="C6" s="118">
        <f t="shared" ref="C6:D6" si="0">+C7+C11+C13</f>
        <v>0</v>
      </c>
      <c r="D6" s="118">
        <f t="shared" si="0"/>
        <v>0</v>
      </c>
      <c r="E6" s="118">
        <f t="shared" ref="E6:G6" si="1">+E7+E11+E13</f>
        <v>0</v>
      </c>
      <c r="F6" s="118">
        <f t="shared" si="1"/>
        <v>0</v>
      </c>
      <c r="G6" s="118">
        <f t="shared" si="1"/>
        <v>0</v>
      </c>
    </row>
    <row r="7" spans="1:9" x14ac:dyDescent="0.2">
      <c r="A7" s="117">
        <v>1</v>
      </c>
      <c r="B7" s="117" t="s">
        <v>19</v>
      </c>
      <c r="C7" s="118">
        <f t="shared" ref="C7:D7" si="2">+C8+C9</f>
        <v>0</v>
      </c>
      <c r="D7" s="118">
        <f t="shared" si="2"/>
        <v>0</v>
      </c>
      <c r="E7" s="118">
        <f t="shared" ref="E7:G7" si="3">+E8+E9</f>
        <v>0</v>
      </c>
      <c r="F7" s="118">
        <f t="shared" si="3"/>
        <v>0</v>
      </c>
      <c r="G7" s="118">
        <f t="shared" si="3"/>
        <v>0</v>
      </c>
    </row>
    <row r="8" spans="1:9" x14ac:dyDescent="0.2">
      <c r="A8" s="119">
        <v>11</v>
      </c>
      <c r="B8" s="119" t="s">
        <v>19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</row>
    <row r="9" spans="1:9" x14ac:dyDescent="0.2">
      <c r="A9" s="121">
        <v>12</v>
      </c>
      <c r="B9" s="121" t="s">
        <v>74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</row>
    <row r="10" spans="1:9" x14ac:dyDescent="0.2">
      <c r="A10" s="121" t="s">
        <v>53</v>
      </c>
      <c r="B10" s="121" t="s">
        <v>53</v>
      </c>
      <c r="C10" s="122"/>
      <c r="D10" s="122"/>
      <c r="E10" s="122"/>
      <c r="F10" s="122"/>
      <c r="G10" s="122"/>
    </row>
    <row r="11" spans="1:9" x14ac:dyDescent="0.2">
      <c r="A11" s="117">
        <v>2</v>
      </c>
      <c r="B11" s="117" t="s">
        <v>75</v>
      </c>
      <c r="C11" s="120">
        <v>0</v>
      </c>
      <c r="D11" s="120">
        <v>0</v>
      </c>
      <c r="E11" s="120">
        <f t="shared" ref="E11:G11" si="4">+E12</f>
        <v>0</v>
      </c>
      <c r="F11" s="120">
        <f t="shared" si="4"/>
        <v>0</v>
      </c>
      <c r="G11" s="120">
        <f t="shared" si="4"/>
        <v>0</v>
      </c>
    </row>
    <row r="12" spans="1:9" ht="25.5" x14ac:dyDescent="0.2">
      <c r="A12" s="123">
        <v>21</v>
      </c>
      <c r="B12" s="123" t="s">
        <v>76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</row>
    <row r="13" spans="1:9" x14ac:dyDescent="0.2">
      <c r="A13" s="117">
        <v>3</v>
      </c>
      <c r="B13" s="117" t="s">
        <v>14</v>
      </c>
      <c r="C13" s="131">
        <v>0</v>
      </c>
      <c r="D13" s="131">
        <v>0</v>
      </c>
      <c r="E13" s="131">
        <f t="shared" ref="E13:G13" si="5">+E14</f>
        <v>0</v>
      </c>
      <c r="F13" s="131">
        <f t="shared" si="5"/>
        <v>0</v>
      </c>
      <c r="G13" s="131">
        <f t="shared" si="5"/>
        <v>0</v>
      </c>
    </row>
    <row r="14" spans="1:9" x14ac:dyDescent="0.2">
      <c r="A14" s="123">
        <v>31</v>
      </c>
      <c r="B14" s="123" t="s">
        <v>14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</row>
    <row r="15" spans="1:9" x14ac:dyDescent="0.2">
      <c r="A15" s="124" t="s">
        <v>48</v>
      </c>
      <c r="B15" s="124" t="s">
        <v>48</v>
      </c>
      <c r="C15" s="131"/>
      <c r="D15" s="131"/>
      <c r="E15" s="131"/>
      <c r="F15" s="131"/>
      <c r="G15" s="131"/>
    </row>
    <row r="16" spans="1:9" x14ac:dyDescent="0.2">
      <c r="A16" s="123"/>
      <c r="B16" s="123"/>
      <c r="C16" s="131"/>
      <c r="D16" s="131"/>
      <c r="E16" s="131"/>
      <c r="F16" s="131"/>
      <c r="G16" s="131"/>
    </row>
    <row r="17" spans="1:7" x14ac:dyDescent="0.2">
      <c r="A17" s="117"/>
      <c r="B17" s="117" t="s">
        <v>54</v>
      </c>
      <c r="C17" s="131">
        <v>0</v>
      </c>
      <c r="D17" s="131">
        <v>0</v>
      </c>
      <c r="E17" s="131">
        <f t="shared" ref="E17:G17" si="6">+E18+E22+E24</f>
        <v>0</v>
      </c>
      <c r="F17" s="131">
        <f t="shared" si="6"/>
        <v>0</v>
      </c>
      <c r="G17" s="131">
        <f t="shared" si="6"/>
        <v>0</v>
      </c>
    </row>
    <row r="18" spans="1:7" x14ac:dyDescent="0.2">
      <c r="A18" s="117">
        <v>1</v>
      </c>
      <c r="B18" s="117" t="s">
        <v>19</v>
      </c>
      <c r="C18" s="131">
        <f t="shared" ref="C18:D18" si="7">+C19+C20</f>
        <v>0</v>
      </c>
      <c r="D18" s="131">
        <f t="shared" si="7"/>
        <v>0</v>
      </c>
      <c r="E18" s="131">
        <f t="shared" ref="E18:G18" si="8">+E19+E20</f>
        <v>0</v>
      </c>
      <c r="F18" s="131">
        <f t="shared" si="8"/>
        <v>0</v>
      </c>
      <c r="G18" s="131">
        <f t="shared" si="8"/>
        <v>0</v>
      </c>
    </row>
    <row r="19" spans="1:7" x14ac:dyDescent="0.2">
      <c r="A19" s="119">
        <v>11</v>
      </c>
      <c r="B19" s="119" t="s">
        <v>19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</row>
    <row r="20" spans="1:7" x14ac:dyDescent="0.2">
      <c r="A20" s="121">
        <v>12</v>
      </c>
      <c r="B20" s="121" t="s">
        <v>74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</row>
    <row r="21" spans="1:7" x14ac:dyDescent="0.2">
      <c r="A21" s="121" t="s">
        <v>53</v>
      </c>
      <c r="B21" s="121" t="s">
        <v>53</v>
      </c>
      <c r="C21" s="131"/>
      <c r="D21" s="131"/>
      <c r="E21" s="131"/>
      <c r="F21" s="131"/>
      <c r="G21" s="131"/>
    </row>
    <row r="22" spans="1:7" x14ac:dyDescent="0.2">
      <c r="A22" s="117">
        <v>2</v>
      </c>
      <c r="B22" s="117" t="s">
        <v>75</v>
      </c>
      <c r="C22" s="131">
        <v>0</v>
      </c>
      <c r="D22" s="131">
        <v>0</v>
      </c>
      <c r="E22" s="131">
        <f t="shared" ref="E22:G22" si="9">+E23</f>
        <v>0</v>
      </c>
      <c r="F22" s="131">
        <f t="shared" si="9"/>
        <v>0</v>
      </c>
      <c r="G22" s="131">
        <f t="shared" si="9"/>
        <v>0</v>
      </c>
    </row>
    <row r="23" spans="1:7" ht="25.5" x14ac:dyDescent="0.2">
      <c r="A23" s="123">
        <v>21</v>
      </c>
      <c r="B23" s="123" t="s">
        <v>76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</row>
    <row r="24" spans="1:7" x14ac:dyDescent="0.2">
      <c r="A24" s="117">
        <v>3</v>
      </c>
      <c r="B24" s="117" t="s">
        <v>14</v>
      </c>
      <c r="C24" s="131">
        <v>0</v>
      </c>
      <c r="D24" s="131">
        <v>0</v>
      </c>
      <c r="E24" s="131">
        <f t="shared" ref="E24:G24" si="10">+E25</f>
        <v>0</v>
      </c>
      <c r="F24" s="131">
        <f t="shared" si="10"/>
        <v>0</v>
      </c>
      <c r="G24" s="131">
        <f t="shared" si="10"/>
        <v>0</v>
      </c>
    </row>
    <row r="25" spans="1:7" x14ac:dyDescent="0.2">
      <c r="A25" s="123">
        <v>31</v>
      </c>
      <c r="B25" s="123" t="s">
        <v>14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</row>
    <row r="26" spans="1:7" x14ac:dyDescent="0.2">
      <c r="A26" s="124" t="s">
        <v>48</v>
      </c>
      <c r="B26" s="124"/>
      <c r="C26" s="124"/>
      <c r="D26" s="124"/>
      <c r="E26" s="131"/>
      <c r="F26" s="131"/>
      <c r="G26" s="131"/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I Opći dio</vt:lpstr>
      <vt:lpstr>A1 Prihodi i rashodi-ekonomska</vt:lpstr>
      <vt:lpstr>A2 Prihodi i rashodi - izvori</vt:lpstr>
      <vt:lpstr>A3- Rashodi - funkcijska</vt:lpstr>
      <vt:lpstr>B1 Račun financiranja-ekonomska</vt:lpstr>
      <vt:lpstr>B2 Račun financiranja-izvori</vt:lpstr>
      <vt:lpstr>'B1 Račun financiranja-ekonomska'!Podrucje_ispisa</vt:lpstr>
      <vt:lpstr>'B2 Račun financiranja-izvori'!Podrucje_ispisa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Čačija Dubravka</cp:lastModifiedBy>
  <cp:lastPrinted>2024-12-11T10:11:06Z</cp:lastPrinted>
  <dcterms:created xsi:type="dcterms:W3CDTF">2022-12-08T09:05:17Z</dcterms:created>
  <dcterms:modified xsi:type="dcterms:W3CDTF">2024-12-11T10:11:32Z</dcterms:modified>
</cp:coreProperties>
</file>